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bookViews>
    <workbookView xWindow="540" yWindow="660" windowWidth="12120" windowHeight="5655"/>
  </bookViews>
  <sheets>
    <sheet name="Deckblatt" sheetId="6" r:id="rId1"/>
    <sheet name="Ausfüllanleitung" sheetId="13" r:id="rId2"/>
    <sheet name="Strommengen nach § 60 _6113" sheetId="9" r:id="rId3"/>
    <sheet name="Strommengen nach §§ 63-69_103" sheetId="7" r:id="rId4"/>
    <sheet name="Strommengen nach § 61 1" sheetId="19" r:id="rId5"/>
    <sheet name="Umlagekategorien" sheetId="14" r:id="rId6"/>
    <sheet name="Berechnungstool zur BesAR" sheetId="11" r:id="rId7"/>
    <sheet name="Eigenbescheinigung EVU" sheetId="17" r:id="rId8"/>
    <sheet name="EEG-Umlage" sheetId="15" r:id="rId9"/>
    <sheet name="Eigenbescheinigung Eigenversorg" sheetId="18" r:id="rId10"/>
    <sheet name="Hilfstabelle" sheetId="20" state="hidden" r:id="rId11"/>
  </sheets>
  <definedNames>
    <definedName name="_xlnm._FilterDatabase" localSheetId="10" hidden="1">Hilfstabelle!$B$1:$B$1</definedName>
    <definedName name="Kategorien_BesAr">Hilfstabelle!$G$1:$G$14</definedName>
    <definedName name="Kategorien_EV">Hilfstabelle!$E$1:$E$13</definedName>
    <definedName name="Kategorien_Umlage">Hilfstabelle!$I$1:$I$4</definedName>
  </definedNames>
  <calcPr calcId="145621"/>
</workbook>
</file>

<file path=xl/calcChain.xml><?xml version="1.0" encoding="utf-8"?>
<calcChain xmlns="http://schemas.openxmlformats.org/spreadsheetml/2006/main">
  <c r="P500" i="19" l="1"/>
  <c r="P499" i="19"/>
  <c r="P498" i="19"/>
  <c r="P497" i="19"/>
  <c r="P496" i="19"/>
  <c r="P495" i="19"/>
  <c r="P494" i="19"/>
  <c r="P493" i="19"/>
  <c r="P492" i="19"/>
  <c r="P491" i="19"/>
  <c r="P490" i="19"/>
  <c r="P489" i="19"/>
  <c r="P488" i="19"/>
  <c r="P487" i="19"/>
  <c r="P486" i="19"/>
  <c r="P485" i="19"/>
  <c r="P484" i="19"/>
  <c r="P483" i="19"/>
  <c r="P482" i="19"/>
  <c r="P481" i="19"/>
  <c r="P480" i="19"/>
  <c r="P479" i="19"/>
  <c r="P478" i="19"/>
  <c r="P477" i="19"/>
  <c r="P476" i="19"/>
  <c r="P475" i="19"/>
  <c r="P474" i="19"/>
  <c r="P473" i="19"/>
  <c r="P472" i="19"/>
  <c r="P471" i="19"/>
  <c r="P470" i="19"/>
  <c r="P469" i="19"/>
  <c r="P468" i="19"/>
  <c r="P467" i="19"/>
  <c r="P466" i="19"/>
  <c r="P465" i="19"/>
  <c r="P464" i="19"/>
  <c r="P463" i="19"/>
  <c r="P462" i="19"/>
  <c r="P461" i="19"/>
  <c r="P460" i="19"/>
  <c r="P459" i="19"/>
  <c r="P458" i="19"/>
  <c r="P457" i="19"/>
  <c r="P456" i="19"/>
  <c r="P455" i="19"/>
  <c r="P454" i="19"/>
  <c r="P453" i="19"/>
  <c r="P452" i="19"/>
  <c r="P451" i="19"/>
  <c r="P450" i="19"/>
  <c r="P449" i="19"/>
  <c r="P448" i="19"/>
  <c r="P447" i="19"/>
  <c r="P446" i="19"/>
  <c r="P445" i="19"/>
  <c r="P444" i="19"/>
  <c r="P443" i="19"/>
  <c r="P442" i="19"/>
  <c r="P441" i="19"/>
  <c r="P440" i="19"/>
  <c r="P439" i="19"/>
  <c r="P438" i="19"/>
  <c r="P437" i="19"/>
  <c r="P436" i="19"/>
  <c r="P435" i="19"/>
  <c r="P434" i="19"/>
  <c r="P433" i="19"/>
  <c r="P432" i="19"/>
  <c r="P431" i="19"/>
  <c r="P430" i="19"/>
  <c r="P429" i="19"/>
  <c r="P428" i="19"/>
  <c r="P427" i="19"/>
  <c r="P426" i="19"/>
  <c r="P425" i="19"/>
  <c r="P424" i="19"/>
  <c r="P423" i="19"/>
  <c r="P422" i="19"/>
  <c r="P421" i="19"/>
  <c r="P420" i="19"/>
  <c r="P419" i="19"/>
  <c r="P418" i="19"/>
  <c r="P417" i="19"/>
  <c r="P416" i="19"/>
  <c r="P415" i="19"/>
  <c r="P414" i="19"/>
  <c r="P413" i="19"/>
  <c r="P412" i="19"/>
  <c r="P411" i="19"/>
  <c r="P410" i="19"/>
  <c r="P409" i="19"/>
  <c r="P408" i="19"/>
  <c r="P407" i="19"/>
  <c r="P406" i="19"/>
  <c r="P405" i="19"/>
  <c r="P404" i="19"/>
  <c r="P403" i="19"/>
  <c r="P402" i="19"/>
  <c r="P401" i="19"/>
  <c r="P400" i="19"/>
  <c r="P399" i="19"/>
  <c r="P398" i="19"/>
  <c r="P397" i="19"/>
  <c r="P396" i="19"/>
  <c r="P395" i="19"/>
  <c r="P394" i="19"/>
  <c r="P393" i="19"/>
  <c r="P392" i="19"/>
  <c r="P391" i="19"/>
  <c r="P390" i="19"/>
  <c r="P389" i="19"/>
  <c r="P388" i="19"/>
  <c r="P387" i="19"/>
  <c r="P386" i="19"/>
  <c r="P385" i="19"/>
  <c r="P384" i="19"/>
  <c r="P383" i="19"/>
  <c r="P382" i="19"/>
  <c r="P381" i="19"/>
  <c r="P380" i="19"/>
  <c r="P379" i="19"/>
  <c r="P378" i="19"/>
  <c r="P377" i="19"/>
  <c r="P376" i="19"/>
  <c r="P375" i="19"/>
  <c r="P374" i="19"/>
  <c r="P373" i="19"/>
  <c r="P372" i="19"/>
  <c r="P371" i="19"/>
  <c r="P370" i="19"/>
  <c r="P369" i="19"/>
  <c r="P368" i="19"/>
  <c r="P367" i="19"/>
  <c r="P366" i="19"/>
  <c r="P365" i="19"/>
  <c r="P364" i="19"/>
  <c r="P363" i="19"/>
  <c r="P362" i="19"/>
  <c r="P361" i="19"/>
  <c r="P360" i="19"/>
  <c r="P359" i="19"/>
  <c r="P358" i="19"/>
  <c r="P357" i="19"/>
  <c r="P356" i="19"/>
  <c r="P355" i="19"/>
  <c r="P354" i="19"/>
  <c r="P353" i="19"/>
  <c r="P352" i="19"/>
  <c r="P351" i="19"/>
  <c r="P350" i="19"/>
  <c r="P349" i="19"/>
  <c r="P348" i="19"/>
  <c r="P347" i="19"/>
  <c r="P346" i="19"/>
  <c r="P345" i="19"/>
  <c r="P344" i="19"/>
  <c r="P343" i="19"/>
  <c r="P342" i="19"/>
  <c r="P341" i="19"/>
  <c r="P340" i="19"/>
  <c r="P339" i="19"/>
  <c r="P338" i="19"/>
  <c r="P337" i="19"/>
  <c r="P336" i="19"/>
  <c r="P335" i="19"/>
  <c r="P334" i="19"/>
  <c r="P333" i="19"/>
  <c r="P332" i="19"/>
  <c r="P331" i="19"/>
  <c r="P330" i="19"/>
  <c r="P329" i="19"/>
  <c r="P328" i="19"/>
  <c r="P327" i="19"/>
  <c r="P326" i="19"/>
  <c r="P325" i="19"/>
  <c r="P324" i="19"/>
  <c r="P323" i="19"/>
  <c r="P322" i="19"/>
  <c r="P321" i="19"/>
  <c r="P320" i="19"/>
  <c r="P319" i="19"/>
  <c r="P318" i="19"/>
  <c r="P317" i="19"/>
  <c r="P316" i="19"/>
  <c r="P315" i="19"/>
  <c r="P314" i="19"/>
  <c r="P313" i="19"/>
  <c r="P312" i="19"/>
  <c r="P311" i="19"/>
  <c r="P310" i="19"/>
  <c r="P309" i="19"/>
  <c r="P308" i="19"/>
  <c r="P307" i="19"/>
  <c r="P306" i="19"/>
  <c r="P305" i="19"/>
  <c r="P304" i="19"/>
  <c r="P303" i="19"/>
  <c r="P302" i="19"/>
  <c r="P301" i="19"/>
  <c r="P300" i="19"/>
  <c r="P299" i="19"/>
  <c r="P298" i="19"/>
  <c r="P297" i="19"/>
  <c r="P296" i="19"/>
  <c r="P295" i="19"/>
  <c r="P294" i="19"/>
  <c r="P293" i="19"/>
  <c r="P292" i="19"/>
  <c r="P291" i="19"/>
  <c r="P290" i="19"/>
  <c r="P289" i="19"/>
  <c r="P288" i="19"/>
  <c r="P287" i="19"/>
  <c r="P286" i="19"/>
  <c r="P285" i="19"/>
  <c r="P284" i="19"/>
  <c r="P283" i="19"/>
  <c r="P282" i="19"/>
  <c r="P281" i="19"/>
  <c r="P280" i="19"/>
  <c r="P279" i="19"/>
  <c r="P278" i="19"/>
  <c r="P277" i="19"/>
  <c r="P276" i="19"/>
  <c r="P275" i="19"/>
  <c r="P274" i="19"/>
  <c r="P273" i="19"/>
  <c r="P272" i="19"/>
  <c r="P271" i="19"/>
  <c r="P270" i="19"/>
  <c r="P269" i="19"/>
  <c r="P268" i="19"/>
  <c r="P267" i="19"/>
  <c r="P266" i="19"/>
  <c r="P265" i="19"/>
  <c r="P264" i="19"/>
  <c r="P263" i="19"/>
  <c r="P262" i="19"/>
  <c r="P261" i="19"/>
  <c r="P260" i="19"/>
  <c r="P259" i="19"/>
  <c r="P258" i="19"/>
  <c r="P257" i="19"/>
  <c r="P256" i="19"/>
  <c r="P255" i="19"/>
  <c r="P254" i="19"/>
  <c r="P253" i="19"/>
  <c r="P252" i="19"/>
  <c r="P251" i="19"/>
  <c r="P250" i="19"/>
  <c r="P249" i="19"/>
  <c r="P248" i="19"/>
  <c r="P247" i="19"/>
  <c r="P246" i="19"/>
  <c r="P245" i="19"/>
  <c r="P244" i="19"/>
  <c r="P243" i="19"/>
  <c r="P242" i="19"/>
  <c r="P241" i="19"/>
  <c r="P240" i="19"/>
  <c r="P239" i="19"/>
  <c r="P238" i="19"/>
  <c r="P237" i="19"/>
  <c r="P236" i="19"/>
  <c r="P235" i="19"/>
  <c r="P234" i="19"/>
  <c r="P233" i="19"/>
  <c r="P232" i="19"/>
  <c r="P231" i="19"/>
  <c r="P230" i="19"/>
  <c r="P229" i="19"/>
  <c r="P228" i="19"/>
  <c r="P227" i="19"/>
  <c r="P226" i="19"/>
  <c r="P225" i="19"/>
  <c r="P224" i="19"/>
  <c r="P223" i="19"/>
  <c r="P222" i="19"/>
  <c r="P221" i="19"/>
  <c r="P220" i="19"/>
  <c r="P219" i="19"/>
  <c r="P218" i="19"/>
  <c r="P217" i="19"/>
  <c r="P216" i="19"/>
  <c r="P215" i="19"/>
  <c r="P214" i="19"/>
  <c r="P213" i="19"/>
  <c r="P212" i="19"/>
  <c r="P211" i="19"/>
  <c r="P210" i="19"/>
  <c r="P209" i="19"/>
  <c r="P208" i="19"/>
  <c r="P207" i="19"/>
  <c r="P206" i="19"/>
  <c r="P205" i="19"/>
  <c r="P204" i="19"/>
  <c r="P203" i="19"/>
  <c r="P202" i="19"/>
  <c r="P201" i="19"/>
  <c r="P194" i="19"/>
  <c r="P195" i="19"/>
  <c r="P196" i="19"/>
  <c r="P197" i="19"/>
  <c r="P198" i="19"/>
  <c r="P199" i="19"/>
  <c r="P200" i="19"/>
  <c r="A1" i="7" l="1"/>
  <c r="B25" i="6"/>
  <c r="P193" i="19" l="1"/>
  <c r="P192" i="19"/>
  <c r="P191" i="19"/>
  <c r="P190" i="19"/>
  <c r="P189" i="19"/>
  <c r="P188" i="19"/>
  <c r="P187" i="19"/>
  <c r="P186" i="19"/>
  <c r="P185" i="19"/>
  <c r="P184" i="19"/>
  <c r="P183" i="19"/>
  <c r="P182" i="19"/>
  <c r="P181" i="19"/>
  <c r="P180" i="19"/>
  <c r="P179" i="19"/>
  <c r="P178" i="19"/>
  <c r="P177" i="19"/>
  <c r="P176" i="19"/>
  <c r="P175" i="19"/>
  <c r="P174" i="19"/>
  <c r="P173" i="19"/>
  <c r="P172" i="19"/>
  <c r="P171" i="19"/>
  <c r="P170" i="19"/>
  <c r="P169" i="19"/>
  <c r="P168" i="19"/>
  <c r="P167" i="19"/>
  <c r="P166" i="19"/>
  <c r="P165" i="19"/>
  <c r="P164" i="19"/>
  <c r="P163" i="19"/>
  <c r="P162" i="19"/>
  <c r="P161" i="19"/>
  <c r="P160" i="19"/>
  <c r="P159" i="19"/>
  <c r="P158" i="19"/>
  <c r="P157" i="19"/>
  <c r="P156" i="19"/>
  <c r="P155" i="19"/>
  <c r="P154" i="19"/>
  <c r="P153" i="19"/>
  <c r="P152" i="19"/>
  <c r="P151" i="19"/>
  <c r="P150" i="19"/>
  <c r="P149" i="19"/>
  <c r="P148" i="19"/>
  <c r="P147" i="19"/>
  <c r="P146" i="19"/>
  <c r="P145" i="19"/>
  <c r="P144" i="19"/>
  <c r="P143" i="19"/>
  <c r="P142" i="19"/>
  <c r="P141" i="19"/>
  <c r="P140" i="19"/>
  <c r="P139" i="19"/>
  <c r="P138" i="19"/>
  <c r="P137" i="19"/>
  <c r="P136" i="19"/>
  <c r="P135" i="19"/>
  <c r="P134" i="19"/>
  <c r="P133" i="19"/>
  <c r="P132" i="19"/>
  <c r="P131" i="19"/>
  <c r="P130" i="19"/>
  <c r="P129" i="19"/>
  <c r="P128" i="19"/>
  <c r="P127" i="19"/>
  <c r="P126" i="19"/>
  <c r="P125" i="19"/>
  <c r="P124" i="19"/>
  <c r="P123" i="19"/>
  <c r="P122" i="19"/>
  <c r="P121" i="19"/>
  <c r="P120" i="19"/>
  <c r="P119" i="19"/>
  <c r="P118" i="19"/>
  <c r="P117" i="19"/>
  <c r="P116" i="19"/>
  <c r="P115" i="19"/>
  <c r="P114" i="19"/>
  <c r="P113" i="19"/>
  <c r="P112" i="19"/>
  <c r="P111" i="19"/>
  <c r="P110" i="19"/>
  <c r="P109" i="19"/>
  <c r="P108" i="19"/>
  <c r="P107" i="19"/>
  <c r="P106" i="19"/>
  <c r="P105" i="19"/>
  <c r="P104" i="19"/>
  <c r="P103" i="19"/>
  <c r="P102" i="19"/>
  <c r="P101" i="19"/>
  <c r="P100" i="19"/>
  <c r="P99" i="19"/>
  <c r="P98" i="19"/>
  <c r="P97" i="19"/>
  <c r="P96" i="19"/>
  <c r="P95" i="19"/>
  <c r="P94" i="19"/>
  <c r="P93" i="19"/>
  <c r="P92" i="19"/>
  <c r="P91" i="19"/>
  <c r="P90" i="19"/>
  <c r="P89" i="19"/>
  <c r="P88" i="19"/>
  <c r="P87" i="19"/>
  <c r="P86" i="19"/>
  <c r="P85" i="19"/>
  <c r="P84" i="19"/>
  <c r="P83" i="19"/>
  <c r="P82" i="19"/>
  <c r="P81" i="19"/>
  <c r="P80" i="19"/>
  <c r="P79" i="19"/>
  <c r="P78" i="19"/>
  <c r="P77" i="19"/>
  <c r="P76" i="19"/>
  <c r="P75" i="19"/>
  <c r="P74" i="19"/>
  <c r="P73" i="19"/>
  <c r="P72" i="19"/>
  <c r="P71" i="19"/>
  <c r="P70" i="19"/>
  <c r="P69" i="19"/>
  <c r="P68" i="19"/>
  <c r="P67" i="19"/>
  <c r="P66" i="19"/>
  <c r="P65" i="19"/>
  <c r="P64" i="19"/>
  <c r="P63" i="19"/>
  <c r="P62" i="19"/>
  <c r="P61" i="19"/>
  <c r="P60" i="19"/>
  <c r="P59" i="19"/>
  <c r="P58" i="19"/>
  <c r="P57" i="19"/>
  <c r="P56" i="19"/>
  <c r="P55" i="19"/>
  <c r="P54" i="19"/>
  <c r="P53" i="19"/>
  <c r="P52" i="19"/>
  <c r="P51" i="19"/>
  <c r="P50" i="19"/>
  <c r="P49" i="19"/>
  <c r="P48" i="19"/>
  <c r="P47" i="19"/>
  <c r="P46" i="19"/>
  <c r="P45" i="19"/>
  <c r="P44" i="19"/>
  <c r="P43" i="19"/>
  <c r="P42" i="19"/>
  <c r="P41" i="19"/>
  <c r="P40" i="19"/>
  <c r="P39" i="19"/>
  <c r="P38" i="19"/>
  <c r="P37" i="19"/>
  <c r="P36" i="19"/>
  <c r="P35" i="19"/>
  <c r="P34" i="19"/>
  <c r="P33" i="19"/>
  <c r="P32" i="19"/>
  <c r="P31" i="19"/>
  <c r="P30" i="19"/>
  <c r="P29" i="19"/>
  <c r="P28" i="19"/>
  <c r="P27" i="19"/>
  <c r="P26" i="19"/>
  <c r="P25" i="19"/>
  <c r="P24" i="19"/>
  <c r="P23" i="19"/>
  <c r="P22" i="19"/>
  <c r="P21" i="19"/>
  <c r="P20" i="19"/>
  <c r="P19" i="19"/>
  <c r="P18" i="19"/>
  <c r="P17" i="19"/>
  <c r="P16" i="19"/>
  <c r="P15" i="19"/>
  <c r="P14" i="19"/>
  <c r="P13" i="19"/>
  <c r="P12" i="19"/>
  <c r="P11" i="19"/>
  <c r="P10" i="19"/>
  <c r="P9" i="19"/>
  <c r="P8" i="19"/>
  <c r="P7" i="19"/>
  <c r="P6" i="19"/>
  <c r="P5" i="19"/>
  <c r="P4" i="19"/>
  <c r="B36" i="6"/>
  <c r="B35" i="6"/>
  <c r="B34" i="6"/>
  <c r="B33" i="6"/>
  <c r="B32" i="6"/>
  <c r="B31" i="6"/>
  <c r="B30" i="6"/>
  <c r="B29" i="6"/>
  <c r="B28" i="6"/>
  <c r="B27" i="6"/>
  <c r="B26" i="6"/>
  <c r="B24" i="6"/>
  <c r="B23" i="6"/>
  <c r="B20" i="6"/>
  <c r="A59" i="17" l="1"/>
  <c r="A26" i="17"/>
  <c r="B19" i="6" l="1"/>
  <c r="B18" i="6"/>
  <c r="B17" i="6"/>
  <c r="B16" i="6"/>
  <c r="A22" i="18" l="1"/>
  <c r="C49" i="18"/>
  <c r="C48" i="18"/>
  <c r="J12" i="14"/>
  <c r="J11" i="14"/>
  <c r="C16" i="6"/>
  <c r="D16" i="6" s="1"/>
  <c r="J14" i="14" l="1"/>
  <c r="J15" i="14"/>
  <c r="A8" i="17" l="1"/>
  <c r="B17" i="17"/>
  <c r="A19" i="15" l="1"/>
  <c r="B7" i="15" l="1"/>
  <c r="B17" i="18" s="1"/>
  <c r="C29" i="18"/>
  <c r="D17" i="18"/>
  <c r="C50" i="18" l="1"/>
  <c r="B6" i="15" l="1"/>
  <c r="B5" i="15"/>
  <c r="B4" i="15"/>
  <c r="A26" i="18" s="1"/>
  <c r="D12" i="15"/>
  <c r="C15" i="15"/>
  <c r="D15" i="15" s="1"/>
  <c r="C17" i="15"/>
  <c r="D17" i="15" s="1"/>
  <c r="D18" i="15"/>
  <c r="A9" i="18" l="1"/>
  <c r="A57" i="18"/>
  <c r="C16" i="15"/>
  <c r="D16" i="15" s="1"/>
  <c r="N21" i="7" l="1"/>
  <c r="N20" i="7"/>
  <c r="N19" i="7"/>
  <c r="N18" i="7"/>
  <c r="N17" i="7"/>
  <c r="N16" i="7"/>
  <c r="N15" i="7"/>
  <c r="D36" i="6" s="1"/>
  <c r="N14" i="7"/>
  <c r="N13" i="7"/>
  <c r="N12" i="7"/>
  <c r="D33" i="6" s="1"/>
  <c r="N11" i="7"/>
  <c r="D32" i="6" s="1"/>
  <c r="N10" i="7"/>
  <c r="N9" i="7"/>
  <c r="N8" i="7"/>
  <c r="N7" i="7"/>
  <c r="N6" i="7"/>
  <c r="N5" i="7"/>
  <c r="J34" i="14"/>
  <c r="N4" i="7" s="1"/>
  <c r="J35" i="14"/>
  <c r="J39" i="14"/>
  <c r="J42" i="14"/>
  <c r="A44" i="14"/>
  <c r="A43" i="14"/>
  <c r="A42" i="14"/>
  <c r="A41" i="14"/>
  <c r="A40" i="14"/>
  <c r="A39" i="14"/>
  <c r="A38" i="14"/>
  <c r="A37" i="14"/>
  <c r="A36" i="14"/>
  <c r="A35" i="14"/>
  <c r="A34" i="14"/>
  <c r="A33" i="14"/>
  <c r="A32" i="14"/>
  <c r="A31" i="14"/>
  <c r="A30" i="14"/>
  <c r="R33" i="14" l="1"/>
  <c r="E7" i="9" l="1"/>
  <c r="N500" i="7"/>
  <c r="N499" i="7"/>
  <c r="N498" i="7"/>
  <c r="N497" i="7"/>
  <c r="N496" i="7"/>
  <c r="N495" i="7"/>
  <c r="N494" i="7"/>
  <c r="N493" i="7"/>
  <c r="N492" i="7"/>
  <c r="N491" i="7"/>
  <c r="N490" i="7"/>
  <c r="N489" i="7"/>
  <c r="N488" i="7"/>
  <c r="N487" i="7"/>
  <c r="N486" i="7"/>
  <c r="N485" i="7"/>
  <c r="N484" i="7"/>
  <c r="N483" i="7"/>
  <c r="N482" i="7"/>
  <c r="N481" i="7"/>
  <c r="N480" i="7"/>
  <c r="N479" i="7"/>
  <c r="N478" i="7"/>
  <c r="N477" i="7"/>
  <c r="N476" i="7"/>
  <c r="N475" i="7"/>
  <c r="N474" i="7"/>
  <c r="N473" i="7"/>
  <c r="N472" i="7"/>
  <c r="N471" i="7"/>
  <c r="N470" i="7"/>
  <c r="N469" i="7"/>
  <c r="N468" i="7"/>
  <c r="N467" i="7"/>
  <c r="N466" i="7"/>
  <c r="N465" i="7"/>
  <c r="N464" i="7"/>
  <c r="N463" i="7"/>
  <c r="N462" i="7"/>
  <c r="N461" i="7"/>
  <c r="N460" i="7"/>
  <c r="N459" i="7"/>
  <c r="N458" i="7"/>
  <c r="N457" i="7"/>
  <c r="N456" i="7"/>
  <c r="N455" i="7"/>
  <c r="N454" i="7"/>
  <c r="N453" i="7"/>
  <c r="N452" i="7"/>
  <c r="N451" i="7"/>
  <c r="N450" i="7"/>
  <c r="N449" i="7"/>
  <c r="N448" i="7"/>
  <c r="N447" i="7"/>
  <c r="N446" i="7"/>
  <c r="N445" i="7"/>
  <c r="N444" i="7"/>
  <c r="N443" i="7"/>
  <c r="N442" i="7"/>
  <c r="N441" i="7"/>
  <c r="N440" i="7"/>
  <c r="N439" i="7"/>
  <c r="N438" i="7"/>
  <c r="N437" i="7"/>
  <c r="N436" i="7"/>
  <c r="N435" i="7"/>
  <c r="N434" i="7"/>
  <c r="N433" i="7"/>
  <c r="N432" i="7"/>
  <c r="N431" i="7"/>
  <c r="N430" i="7"/>
  <c r="N429" i="7"/>
  <c r="N428" i="7"/>
  <c r="N427" i="7"/>
  <c r="N426" i="7"/>
  <c r="N425" i="7"/>
  <c r="N424" i="7"/>
  <c r="N423" i="7"/>
  <c r="N422" i="7"/>
  <c r="N421" i="7"/>
  <c r="N420" i="7"/>
  <c r="N419" i="7"/>
  <c r="N418" i="7"/>
  <c r="N417" i="7"/>
  <c r="N416" i="7"/>
  <c r="N415" i="7"/>
  <c r="N414" i="7"/>
  <c r="N413" i="7"/>
  <c r="N412" i="7"/>
  <c r="N411" i="7"/>
  <c r="N410" i="7"/>
  <c r="N409" i="7"/>
  <c r="N408" i="7"/>
  <c r="N407" i="7"/>
  <c r="N406" i="7"/>
  <c r="N405" i="7"/>
  <c r="N404" i="7"/>
  <c r="N403" i="7"/>
  <c r="N402" i="7"/>
  <c r="N401" i="7"/>
  <c r="N400" i="7"/>
  <c r="N399" i="7"/>
  <c r="N398" i="7"/>
  <c r="N397" i="7"/>
  <c r="N396" i="7"/>
  <c r="N395" i="7"/>
  <c r="N394" i="7"/>
  <c r="N393" i="7"/>
  <c r="N392" i="7"/>
  <c r="N391" i="7"/>
  <c r="N390" i="7"/>
  <c r="N389" i="7"/>
  <c r="N388" i="7"/>
  <c r="N387" i="7"/>
  <c r="N386" i="7"/>
  <c r="N385" i="7"/>
  <c r="N384" i="7"/>
  <c r="N383" i="7"/>
  <c r="N382" i="7"/>
  <c r="N381" i="7"/>
  <c r="N380" i="7"/>
  <c r="N379" i="7"/>
  <c r="N378" i="7"/>
  <c r="N377" i="7"/>
  <c r="N376" i="7"/>
  <c r="N375" i="7"/>
  <c r="N374" i="7"/>
  <c r="N373" i="7"/>
  <c r="N372" i="7"/>
  <c r="N371" i="7"/>
  <c r="N370" i="7"/>
  <c r="N369" i="7"/>
  <c r="N368" i="7"/>
  <c r="N367" i="7"/>
  <c r="N366" i="7"/>
  <c r="N365" i="7"/>
  <c r="N364" i="7"/>
  <c r="N363" i="7"/>
  <c r="N362" i="7"/>
  <c r="N361" i="7"/>
  <c r="N360" i="7"/>
  <c r="N359" i="7"/>
  <c r="N358" i="7"/>
  <c r="N357" i="7"/>
  <c r="N356" i="7"/>
  <c r="N355" i="7"/>
  <c r="N354" i="7"/>
  <c r="N353" i="7"/>
  <c r="N352" i="7"/>
  <c r="N351" i="7"/>
  <c r="N350" i="7"/>
  <c r="N349" i="7"/>
  <c r="N348" i="7"/>
  <c r="N347" i="7"/>
  <c r="N346" i="7"/>
  <c r="N345" i="7"/>
  <c r="N344" i="7"/>
  <c r="N343" i="7"/>
  <c r="N342" i="7"/>
  <c r="N341" i="7"/>
  <c r="N340" i="7"/>
  <c r="N339" i="7"/>
  <c r="N338" i="7"/>
  <c r="N337" i="7"/>
  <c r="N336" i="7"/>
  <c r="N335" i="7"/>
  <c r="N334" i="7"/>
  <c r="N333" i="7"/>
  <c r="N332" i="7"/>
  <c r="N331" i="7"/>
  <c r="N330" i="7"/>
  <c r="N329" i="7"/>
  <c r="N328" i="7"/>
  <c r="N327" i="7"/>
  <c r="N326" i="7"/>
  <c r="N325" i="7"/>
  <c r="N324" i="7"/>
  <c r="N323" i="7"/>
  <c r="N322" i="7"/>
  <c r="N321" i="7"/>
  <c r="N320" i="7"/>
  <c r="N319" i="7"/>
  <c r="N318" i="7"/>
  <c r="N317" i="7"/>
  <c r="N316" i="7"/>
  <c r="N315" i="7"/>
  <c r="N314" i="7"/>
  <c r="N313" i="7"/>
  <c r="N312" i="7"/>
  <c r="N311" i="7"/>
  <c r="N310" i="7"/>
  <c r="N309" i="7"/>
  <c r="N308" i="7"/>
  <c r="N307" i="7"/>
  <c r="N306" i="7"/>
  <c r="N305" i="7"/>
  <c r="N304" i="7"/>
  <c r="N303" i="7"/>
  <c r="N302" i="7"/>
  <c r="N301" i="7"/>
  <c r="N300" i="7"/>
  <c r="N299" i="7"/>
  <c r="N298" i="7"/>
  <c r="N297" i="7"/>
  <c r="N296" i="7"/>
  <c r="N295" i="7"/>
  <c r="N294" i="7"/>
  <c r="N293" i="7"/>
  <c r="N292" i="7"/>
  <c r="N291" i="7"/>
  <c r="N290" i="7"/>
  <c r="N289" i="7"/>
  <c r="N288" i="7"/>
  <c r="N287" i="7"/>
  <c r="N286" i="7"/>
  <c r="N285" i="7"/>
  <c r="N284" i="7"/>
  <c r="N283" i="7"/>
  <c r="N282" i="7"/>
  <c r="N281" i="7"/>
  <c r="N280" i="7"/>
  <c r="N279" i="7"/>
  <c r="N278" i="7"/>
  <c r="N277" i="7"/>
  <c r="N276" i="7"/>
  <c r="N275" i="7"/>
  <c r="N274" i="7"/>
  <c r="N273" i="7"/>
  <c r="N272" i="7"/>
  <c r="N271" i="7"/>
  <c r="N270" i="7"/>
  <c r="N269" i="7"/>
  <c r="N268" i="7"/>
  <c r="N267" i="7"/>
  <c r="N266" i="7"/>
  <c r="N265" i="7"/>
  <c r="N264" i="7"/>
  <c r="N263" i="7"/>
  <c r="N262" i="7"/>
  <c r="N261" i="7"/>
  <c r="N260" i="7"/>
  <c r="N259" i="7"/>
  <c r="N258" i="7"/>
  <c r="N257" i="7"/>
  <c r="N256" i="7"/>
  <c r="N255" i="7"/>
  <c r="N254" i="7"/>
  <c r="N253" i="7"/>
  <c r="N252" i="7"/>
  <c r="N251" i="7"/>
  <c r="N250" i="7"/>
  <c r="N249" i="7"/>
  <c r="N248" i="7"/>
  <c r="N247" i="7"/>
  <c r="N246" i="7"/>
  <c r="N245" i="7"/>
  <c r="N244" i="7"/>
  <c r="N243" i="7"/>
  <c r="N242" i="7"/>
  <c r="N241" i="7"/>
  <c r="N240" i="7"/>
  <c r="N239" i="7"/>
  <c r="N238" i="7"/>
  <c r="N237" i="7"/>
  <c r="N236" i="7"/>
  <c r="N235" i="7"/>
  <c r="N234" i="7"/>
  <c r="N233" i="7"/>
  <c r="N232" i="7"/>
  <c r="N231" i="7"/>
  <c r="N230" i="7"/>
  <c r="N229" i="7"/>
  <c r="N228" i="7"/>
  <c r="N227" i="7"/>
  <c r="N226" i="7"/>
  <c r="N225" i="7"/>
  <c r="N224" i="7"/>
  <c r="N223" i="7"/>
  <c r="N222" i="7"/>
  <c r="N221" i="7"/>
  <c r="N220" i="7"/>
  <c r="N219" i="7"/>
  <c r="N218" i="7"/>
  <c r="N217" i="7"/>
  <c r="N216" i="7"/>
  <c r="N215" i="7"/>
  <c r="N214" i="7"/>
  <c r="N213" i="7"/>
  <c r="N212" i="7"/>
  <c r="N211" i="7"/>
  <c r="N210" i="7"/>
  <c r="N209" i="7"/>
  <c r="N208" i="7"/>
  <c r="N207" i="7"/>
  <c r="N206" i="7"/>
  <c r="N205" i="7"/>
  <c r="N204" i="7"/>
  <c r="N203" i="7"/>
  <c r="N202" i="7"/>
  <c r="N201" i="7"/>
  <c r="N200" i="7"/>
  <c r="N199" i="7"/>
  <c r="N198" i="7"/>
  <c r="N197" i="7"/>
  <c r="N196" i="7"/>
  <c r="N195" i="7"/>
  <c r="N194" i="7"/>
  <c r="N193" i="7"/>
  <c r="N192" i="7"/>
  <c r="N191" i="7"/>
  <c r="N190" i="7"/>
  <c r="N189" i="7"/>
  <c r="N188" i="7"/>
  <c r="N187" i="7"/>
  <c r="N186" i="7"/>
  <c r="N185" i="7"/>
  <c r="N184" i="7"/>
  <c r="N183" i="7"/>
  <c r="N182" i="7"/>
  <c r="N181" i="7"/>
  <c r="N180" i="7"/>
  <c r="N179" i="7"/>
  <c r="N178" i="7"/>
  <c r="N177" i="7"/>
  <c r="N176" i="7"/>
  <c r="N175" i="7"/>
  <c r="N174" i="7"/>
  <c r="N173" i="7"/>
  <c r="N172" i="7"/>
  <c r="N171" i="7"/>
  <c r="N170" i="7"/>
  <c r="N169" i="7"/>
  <c r="N168" i="7"/>
  <c r="N167" i="7"/>
  <c r="N166" i="7"/>
  <c r="N165" i="7"/>
  <c r="N164" i="7"/>
  <c r="N163" i="7"/>
  <c r="N162" i="7"/>
  <c r="N161" i="7"/>
  <c r="N160" i="7"/>
  <c r="N159" i="7"/>
  <c r="N158" i="7"/>
  <c r="N157" i="7"/>
  <c r="N156" i="7"/>
  <c r="N155" i="7"/>
  <c r="N154" i="7"/>
  <c r="N153" i="7"/>
  <c r="N152" i="7"/>
  <c r="N151" i="7"/>
  <c r="N150" i="7"/>
  <c r="N149" i="7"/>
  <c r="N148" i="7"/>
  <c r="N147" i="7"/>
  <c r="N146" i="7"/>
  <c r="N145" i="7"/>
  <c r="N144" i="7"/>
  <c r="N143" i="7"/>
  <c r="N142" i="7"/>
  <c r="N141" i="7"/>
  <c r="N140" i="7"/>
  <c r="N139" i="7"/>
  <c r="N138" i="7"/>
  <c r="N137" i="7"/>
  <c r="N136" i="7"/>
  <c r="N135" i="7"/>
  <c r="N134" i="7"/>
  <c r="N133" i="7"/>
  <c r="N132" i="7"/>
  <c r="N131" i="7"/>
  <c r="N130" i="7"/>
  <c r="N129" i="7"/>
  <c r="N128" i="7"/>
  <c r="N127" i="7"/>
  <c r="N126" i="7"/>
  <c r="N125" i="7"/>
  <c r="N124" i="7"/>
  <c r="N123" i="7"/>
  <c r="N122" i="7"/>
  <c r="N121" i="7"/>
  <c r="N120" i="7"/>
  <c r="N119" i="7"/>
  <c r="N118" i="7"/>
  <c r="N117" i="7"/>
  <c r="N116" i="7"/>
  <c r="N115" i="7"/>
  <c r="N114" i="7"/>
  <c r="N113" i="7"/>
  <c r="N112" i="7"/>
  <c r="N111" i="7"/>
  <c r="N110" i="7"/>
  <c r="N109" i="7"/>
  <c r="N108" i="7"/>
  <c r="N107" i="7"/>
  <c r="N106" i="7"/>
  <c r="N105" i="7"/>
  <c r="N104" i="7"/>
  <c r="N103" i="7"/>
  <c r="N102" i="7"/>
  <c r="N101" i="7"/>
  <c r="N100" i="7"/>
  <c r="N99" i="7"/>
  <c r="N98" i="7"/>
  <c r="N97" i="7"/>
  <c r="N96" i="7"/>
  <c r="N95" i="7"/>
  <c r="N94" i="7"/>
  <c r="N93" i="7"/>
  <c r="N92" i="7"/>
  <c r="N91" i="7"/>
  <c r="N90" i="7"/>
  <c r="N89" i="7"/>
  <c r="N88" i="7"/>
  <c r="N87" i="7"/>
  <c r="N86" i="7"/>
  <c r="N85" i="7"/>
  <c r="N84" i="7"/>
  <c r="N83" i="7"/>
  <c r="N82" i="7"/>
  <c r="N81" i="7"/>
  <c r="N80" i="7"/>
  <c r="N79" i="7"/>
  <c r="N78" i="7"/>
  <c r="N77" i="7"/>
  <c r="N76" i="7"/>
  <c r="N75" i="7"/>
  <c r="N74" i="7"/>
  <c r="N73" i="7"/>
  <c r="N72" i="7"/>
  <c r="N71" i="7"/>
  <c r="N70" i="7"/>
  <c r="N69" i="7"/>
  <c r="N68" i="7"/>
  <c r="N67" i="7"/>
  <c r="N66" i="7"/>
  <c r="N65" i="7"/>
  <c r="N64" i="7"/>
  <c r="N63" i="7"/>
  <c r="N62" i="7"/>
  <c r="N61" i="7"/>
  <c r="N60" i="7"/>
  <c r="N59" i="7"/>
  <c r="N58" i="7"/>
  <c r="N57" i="7"/>
  <c r="N56" i="7"/>
  <c r="N55" i="7"/>
  <c r="N54" i="7"/>
  <c r="N53" i="7"/>
  <c r="N52" i="7"/>
  <c r="N51" i="7"/>
  <c r="N50" i="7"/>
  <c r="N49" i="7"/>
  <c r="N48" i="7"/>
  <c r="N47" i="7"/>
  <c r="N46" i="7"/>
  <c r="N45" i="7"/>
  <c r="N44" i="7"/>
  <c r="N43" i="7"/>
  <c r="N42" i="7"/>
  <c r="N41" i="7"/>
  <c r="N40" i="7"/>
  <c r="N39" i="7"/>
  <c r="N38" i="7"/>
  <c r="N37" i="7"/>
  <c r="N36" i="7"/>
  <c r="N35" i="7"/>
  <c r="N34" i="7"/>
  <c r="N33" i="7"/>
  <c r="N32" i="7"/>
  <c r="N31" i="7"/>
  <c r="N30" i="7"/>
  <c r="N29" i="7"/>
  <c r="N28" i="7"/>
  <c r="N27" i="7"/>
  <c r="N26" i="7"/>
  <c r="N25" i="7"/>
  <c r="N24" i="7"/>
  <c r="N23" i="7"/>
  <c r="N22" i="7"/>
  <c r="J43" i="14" l="1"/>
  <c r="J10" i="14"/>
  <c r="J13" i="14"/>
  <c r="J32" i="14" l="1"/>
  <c r="R34" i="14"/>
  <c r="C101" i="11" l="1"/>
  <c r="D98" i="11"/>
  <c r="C53" i="11"/>
  <c r="N41" i="11"/>
  <c r="D17" i="11"/>
  <c r="N15" i="11"/>
  <c r="C24" i="11" l="1"/>
  <c r="D24" i="11" s="1"/>
  <c r="C25" i="11"/>
  <c r="D25" i="11" s="1"/>
  <c r="C21" i="11"/>
  <c r="F21" i="11" l="1"/>
  <c r="D21" i="11"/>
  <c r="A2" i="9"/>
  <c r="A1" i="9"/>
  <c r="C14" i="6" l="1"/>
  <c r="D28" i="6" l="1"/>
  <c r="D29" i="6" l="1"/>
  <c r="D30" i="6" l="1"/>
  <c r="C18" i="6" l="1"/>
  <c r="C17" i="6"/>
  <c r="B4" i="9"/>
  <c r="D46" i="11" l="1"/>
  <c r="D93" i="11" l="1"/>
  <c r="D62" i="11"/>
  <c r="F85" i="11" s="1"/>
  <c r="D37" i="11"/>
  <c r="D77" i="11" l="1"/>
  <c r="C50" i="11"/>
  <c r="N44" i="11"/>
  <c r="N43" i="11"/>
  <c r="N85" i="11"/>
  <c r="J85" i="11"/>
  <c r="Q85" i="11"/>
  <c r="M85" i="11"/>
  <c r="I85" i="11"/>
  <c r="P85" i="11"/>
  <c r="L85" i="11"/>
  <c r="H85" i="11"/>
  <c r="O85" i="11"/>
  <c r="K85" i="11"/>
  <c r="G85" i="11"/>
  <c r="I93" i="11"/>
  <c r="C103" i="11" l="1"/>
  <c r="D103" i="11" s="1"/>
  <c r="C102" i="11"/>
  <c r="F101" i="11"/>
  <c r="D101" i="11"/>
  <c r="F103" i="11" l="1"/>
  <c r="G101" i="11"/>
  <c r="D102" i="11"/>
  <c r="D105" i="11" s="1"/>
  <c r="F102" i="11"/>
  <c r="F50" i="11"/>
  <c r="I62" i="11"/>
  <c r="F105" i="11" l="1"/>
  <c r="F104" i="11"/>
  <c r="N68" i="11"/>
  <c r="J68" i="11"/>
  <c r="F68" i="11"/>
  <c r="Q68" i="11"/>
  <c r="M68" i="11"/>
  <c r="I68" i="11"/>
  <c r="P68" i="11"/>
  <c r="L68" i="11"/>
  <c r="H68" i="11"/>
  <c r="O68" i="11"/>
  <c r="K68" i="11"/>
  <c r="G68" i="11"/>
  <c r="G103" i="11"/>
  <c r="H101" i="11"/>
  <c r="G102" i="11"/>
  <c r="G50" i="11"/>
  <c r="G105" i="11" l="1"/>
  <c r="G104" i="11"/>
  <c r="I101" i="11"/>
  <c r="J101" i="11" s="1"/>
  <c r="K101" i="11" s="1"/>
  <c r="H103" i="11"/>
  <c r="H102" i="11"/>
  <c r="H50" i="11"/>
  <c r="I37" i="11"/>
  <c r="H105" i="11" l="1"/>
  <c r="H104" i="11"/>
  <c r="I103" i="11"/>
  <c r="J103" i="11" s="1"/>
  <c r="K103" i="11" s="1"/>
  <c r="I102" i="11"/>
  <c r="N40" i="11"/>
  <c r="C52" i="11" s="1"/>
  <c r="N42" i="11"/>
  <c r="C55" i="11" s="1"/>
  <c r="F55" i="11" s="1"/>
  <c r="L101" i="11"/>
  <c r="G21" i="11"/>
  <c r="I50" i="11"/>
  <c r="D50" i="11"/>
  <c r="I10" i="11"/>
  <c r="N14" i="11" s="1"/>
  <c r="J102" i="11" l="1"/>
  <c r="I105" i="11"/>
  <c r="I104" i="11"/>
  <c r="D55" i="11"/>
  <c r="M101" i="11"/>
  <c r="N101" i="11" s="1"/>
  <c r="C22" i="11"/>
  <c r="C23" i="11" s="1"/>
  <c r="C51" i="11"/>
  <c r="C54" i="11" s="1"/>
  <c r="D54" i="11" s="1"/>
  <c r="H21" i="11"/>
  <c r="L103" i="11"/>
  <c r="J50" i="11"/>
  <c r="K102" i="11" l="1"/>
  <c r="J105" i="11"/>
  <c r="J104" i="11"/>
  <c r="M103" i="11"/>
  <c r="N103" i="11" s="1"/>
  <c r="K50" i="11"/>
  <c r="L50" i="11" s="1"/>
  <c r="F22" i="11"/>
  <c r="D23" i="11"/>
  <c r="D22" i="11"/>
  <c r="I21" i="11"/>
  <c r="O101" i="11"/>
  <c r="P101" i="11" s="1"/>
  <c r="Q101" i="11" s="1"/>
  <c r="D51" i="11"/>
  <c r="G55" i="11"/>
  <c r="F51" i="11"/>
  <c r="K105" i="11" l="1"/>
  <c r="K104" i="11"/>
  <c r="L102" i="11"/>
  <c r="J21" i="11"/>
  <c r="K21" i="11" s="1"/>
  <c r="G22" i="11"/>
  <c r="F23" i="11"/>
  <c r="F25" i="11" s="1"/>
  <c r="D27" i="11"/>
  <c r="O103" i="11"/>
  <c r="P103" i="11" s="1"/>
  <c r="Q103" i="11" s="1"/>
  <c r="F52" i="11"/>
  <c r="F54" i="11" s="1"/>
  <c r="G51" i="11"/>
  <c r="H55" i="11"/>
  <c r="I55" i="11" s="1"/>
  <c r="M50" i="11"/>
  <c r="D52" i="11"/>
  <c r="M102" i="11" l="1"/>
  <c r="N102" i="11" s="1"/>
  <c r="L105" i="11"/>
  <c r="L104" i="11"/>
  <c r="F53" i="11"/>
  <c r="F57" i="11" s="1"/>
  <c r="H22" i="11"/>
  <c r="I22" i="11" s="1"/>
  <c r="L21" i="11"/>
  <c r="F24" i="11"/>
  <c r="F27" i="11" s="1"/>
  <c r="G23" i="11"/>
  <c r="H51" i="11"/>
  <c r="G52" i="11"/>
  <c r="G54" i="11" s="1"/>
  <c r="J55" i="11"/>
  <c r="K55" i="11" s="1"/>
  <c r="N50" i="11"/>
  <c r="O102" i="11" l="1"/>
  <c r="O104" i="11" s="1"/>
  <c r="N105" i="11"/>
  <c r="N104" i="11"/>
  <c r="M105" i="11"/>
  <c r="M104" i="11"/>
  <c r="H23" i="11"/>
  <c r="I23" i="11" s="1"/>
  <c r="G53" i="11"/>
  <c r="G57" i="11" s="1"/>
  <c r="M21" i="11"/>
  <c r="G24" i="11"/>
  <c r="F26" i="11"/>
  <c r="G25" i="11"/>
  <c r="H52" i="11"/>
  <c r="O50" i="11"/>
  <c r="L55" i="11"/>
  <c r="I51" i="11"/>
  <c r="J22" i="11"/>
  <c r="P102" i="11" l="1"/>
  <c r="Q102" i="11" s="1"/>
  <c r="O105" i="11"/>
  <c r="H53" i="11"/>
  <c r="G56" i="11"/>
  <c r="H54" i="11"/>
  <c r="N21" i="11"/>
  <c r="G27" i="11"/>
  <c r="H25" i="11"/>
  <c r="I25" i="11" s="1"/>
  <c r="G26" i="11"/>
  <c r="H24" i="11"/>
  <c r="P50" i="11"/>
  <c r="I52" i="11"/>
  <c r="M55" i="11"/>
  <c r="N55" i="11" s="1"/>
  <c r="O55" i="11" s="1"/>
  <c r="P55" i="11" s="1"/>
  <c r="Q55" i="11" s="1"/>
  <c r="J51" i="11"/>
  <c r="K22" i="11"/>
  <c r="J23" i="11"/>
  <c r="P104" i="11" l="1"/>
  <c r="P105" i="11"/>
  <c r="Q105" i="11"/>
  <c r="Q104" i="11"/>
  <c r="H56" i="11"/>
  <c r="Q50" i="11"/>
  <c r="H57" i="11"/>
  <c r="I54" i="11"/>
  <c r="I53" i="11"/>
  <c r="J25" i="11"/>
  <c r="O21" i="11"/>
  <c r="H26" i="11"/>
  <c r="H27" i="11"/>
  <c r="I24" i="11"/>
  <c r="J52" i="11"/>
  <c r="K51" i="11"/>
  <c r="L22" i="11"/>
  <c r="K23" i="11"/>
  <c r="J53" i="11" l="1"/>
  <c r="I57" i="11"/>
  <c r="J54" i="11"/>
  <c r="I56" i="11"/>
  <c r="K25" i="11"/>
  <c r="P21" i="11"/>
  <c r="I26" i="11"/>
  <c r="I27" i="11"/>
  <c r="J24" i="11"/>
  <c r="M22" i="11"/>
  <c r="K52" i="11"/>
  <c r="L51" i="11"/>
  <c r="L23" i="11"/>
  <c r="J56" i="11" l="1"/>
  <c r="K53" i="11"/>
  <c r="J57" i="11"/>
  <c r="K54" i="11"/>
  <c r="L25" i="11"/>
  <c r="J26" i="11"/>
  <c r="J27" i="11"/>
  <c r="Q21" i="11"/>
  <c r="N22" i="11"/>
  <c r="K24" i="11"/>
  <c r="L52" i="11"/>
  <c r="M51" i="11"/>
  <c r="M23" i="11"/>
  <c r="K56" i="11" l="1"/>
  <c r="L53" i="11"/>
  <c r="L54" i="11"/>
  <c r="K57" i="11"/>
  <c r="M25" i="11"/>
  <c r="O22" i="11"/>
  <c r="P22" i="11" s="1"/>
  <c r="K26" i="11"/>
  <c r="K27" i="11"/>
  <c r="L24" i="11"/>
  <c r="M52" i="11"/>
  <c r="N51" i="11"/>
  <c r="N23" i="11"/>
  <c r="L57" i="11" l="1"/>
  <c r="M54" i="11"/>
  <c r="N25" i="11"/>
  <c r="M53" i="11"/>
  <c r="L26" i="11"/>
  <c r="L27" i="11"/>
  <c r="M24" i="11"/>
  <c r="M27" i="11" s="1"/>
  <c r="L56" i="11"/>
  <c r="N52" i="11"/>
  <c r="O51" i="11"/>
  <c r="O23" i="11"/>
  <c r="O25" i="11" s="1"/>
  <c r="Q22" i="11"/>
  <c r="N54" i="11" l="1"/>
  <c r="M57" i="11"/>
  <c r="N53" i="11"/>
  <c r="N24" i="11"/>
  <c r="N27" i="11" s="1"/>
  <c r="M26" i="11"/>
  <c r="M56" i="11"/>
  <c r="O52" i="11"/>
  <c r="P51" i="11"/>
  <c r="P23" i="11"/>
  <c r="P25" i="11" s="1"/>
  <c r="O54" i="11" l="1"/>
  <c r="O53" i="11"/>
  <c r="N57" i="11"/>
  <c r="N56" i="11"/>
  <c r="O24" i="11"/>
  <c r="N26" i="11"/>
  <c r="P52" i="11"/>
  <c r="Q51" i="11"/>
  <c r="Q23" i="11"/>
  <c r="Q25" i="11" s="1"/>
  <c r="P54" i="11" l="1"/>
  <c r="O57" i="11"/>
  <c r="O56" i="11"/>
  <c r="P53" i="11"/>
  <c r="O26" i="11"/>
  <c r="O27" i="11"/>
  <c r="P24" i="11"/>
  <c r="P27" i="11" s="1"/>
  <c r="Q52" i="11"/>
  <c r="P56" i="11" l="1"/>
  <c r="Q54" i="11"/>
  <c r="P57" i="11"/>
  <c r="Q53" i="11"/>
  <c r="P26" i="11"/>
  <c r="Q24" i="11"/>
  <c r="Q57" i="11" l="1"/>
  <c r="Q56" i="11"/>
  <c r="Q26" i="11"/>
  <c r="Q27" i="11"/>
  <c r="C34" i="6" l="1"/>
  <c r="D34" i="6" s="1"/>
  <c r="C35" i="6"/>
  <c r="D35" i="6" l="1"/>
  <c r="C27" i="6"/>
  <c r="D27" i="6" s="1"/>
  <c r="C31" i="6"/>
  <c r="D31" i="6" l="1"/>
  <c r="B3" i="9"/>
  <c r="B14" i="6" s="1"/>
  <c r="D19" i="6" l="1"/>
  <c r="B13" i="6"/>
  <c r="C39" i="17"/>
  <c r="D18" i="6"/>
  <c r="D20" i="6"/>
  <c r="C26" i="6"/>
  <c r="D26" i="6" s="1"/>
  <c r="C51" i="17" l="1"/>
  <c r="D17" i="6"/>
  <c r="C50" i="17"/>
  <c r="D14" i="6"/>
  <c r="D13" i="6"/>
  <c r="C37" i="17"/>
  <c r="C41" i="17" s="1"/>
  <c r="D53" i="11"/>
  <c r="C52" i="17" l="1"/>
  <c r="D57" i="11"/>
  <c r="D56" i="11" s="1"/>
  <c r="D64" i="11" l="1"/>
  <c r="C67" i="11" s="1"/>
  <c r="D67" i="11" s="1"/>
  <c r="D68" i="11" s="1"/>
  <c r="D81" i="11"/>
  <c r="C84" i="11" s="1"/>
  <c r="D84" i="11" s="1"/>
  <c r="D85" i="11" s="1"/>
  <c r="F56" i="11" l="1"/>
</calcChain>
</file>

<file path=xl/comments1.xml><?xml version="1.0" encoding="utf-8"?>
<comments xmlns="http://schemas.openxmlformats.org/spreadsheetml/2006/main">
  <authors>
    <author>r314615</author>
  </authors>
  <commentList>
    <comment ref="B10" authorId="0">
      <text>
        <r>
          <rPr>
            <b/>
            <sz val="8"/>
            <color indexed="81"/>
            <rFont val="Tahoma"/>
            <family val="2"/>
          </rPr>
          <t>Eingabe: 13 = Jahresmeldung</t>
        </r>
      </text>
    </comment>
  </commentList>
</comments>
</file>

<file path=xl/comments2.xml><?xml version="1.0" encoding="utf-8"?>
<comments xmlns="http://schemas.openxmlformats.org/spreadsheetml/2006/main">
  <authors>
    <author>Eynck, Martin</author>
    <author>Koch, Andreas</author>
  </authors>
  <commentList>
    <comment ref="G2" authorId="0">
      <text>
        <r>
          <rPr>
            <sz val="9"/>
            <color indexed="81"/>
            <rFont val="Tahoma"/>
            <family val="2"/>
          </rPr>
          <t>Für Begrenzungsbescheide nach § 65 Abs. 2 EEG oder § 103 Abs. 3 Satz 2 EEG nicht anzugeben. Ansonsten zwingend notwendig.</t>
        </r>
      </text>
    </comment>
    <comment ref="I2" authorId="0">
      <text>
        <r>
          <rPr>
            <sz val="9"/>
            <color indexed="81"/>
            <rFont val="Tahoma"/>
            <family val="2"/>
          </rPr>
          <t xml:space="preserve">Bilanzkreis muss beim Übertragungsnetzbetreiber bekannt und für Umlagekategorie zulässig sein und muss zwingend angegeben werden, wenn eine Belieferung über einen Bilanzkreis statt findet.
</t>
        </r>
      </text>
    </comment>
    <comment ref="J2" authorId="1">
      <text>
        <r>
          <rPr>
            <sz val="9"/>
            <color indexed="81"/>
            <rFont val="Tahoma"/>
            <family val="2"/>
          </rPr>
          <t xml:space="preserve">Umlagekategorie muss für den Zeitraum gültig sein. Für jede einzelne Abnahmestelle und für jede Bilanzkreisangabe darf jede Kategorie nur ein einziges Mal gemeldet werden. Es gibt Kombinationen von Umlagekategorien die in bestimmten Fällen nicht zulässig sind. Erläuterungen hierzu im Tabellenblatt 'Umlagekategorie'.
</t>
        </r>
      </text>
    </comment>
  </commentList>
</comments>
</file>

<file path=xl/comments3.xml><?xml version="1.0" encoding="utf-8"?>
<comments xmlns="http://schemas.openxmlformats.org/spreadsheetml/2006/main">
  <authors>
    <author>Koch, Andreas</author>
  </authors>
  <commentList>
    <comment ref="A63" authorId="0">
      <text>
        <r>
          <rPr>
            <sz val="9"/>
            <color indexed="81"/>
            <rFont val="Tahoma"/>
            <family val="2"/>
          </rPr>
          <t>Unterschrift und ggf. Firmenstempel</t>
        </r>
      </text>
    </comment>
    <comment ref="A64" authorId="0">
      <text>
        <r>
          <rPr>
            <sz val="9"/>
            <color indexed="81"/>
            <rFont val="Tahoma"/>
            <family val="2"/>
          </rPr>
          <t>Name des Unterzeichenden</t>
        </r>
      </text>
    </comment>
  </commentList>
</comments>
</file>

<file path=xl/comments4.xml><?xml version="1.0" encoding="utf-8"?>
<comments xmlns="http://schemas.openxmlformats.org/spreadsheetml/2006/main">
  <authors>
    <author>Koch, Andreas</author>
  </authors>
  <commentList>
    <comment ref="A61" authorId="0">
      <text>
        <r>
          <rPr>
            <sz val="9"/>
            <color indexed="81"/>
            <rFont val="Tahoma"/>
            <family val="2"/>
          </rPr>
          <t>Unterschrift und ggf. Firmenstempel</t>
        </r>
      </text>
    </comment>
    <comment ref="A62" authorId="0">
      <text>
        <r>
          <rPr>
            <sz val="9"/>
            <color indexed="81"/>
            <rFont val="Tahoma"/>
            <family val="2"/>
          </rPr>
          <t>Name des Unterzeichenden</t>
        </r>
      </text>
    </comment>
  </commentList>
</comments>
</file>

<file path=xl/sharedStrings.xml><?xml version="1.0" encoding="utf-8"?>
<sst xmlns="http://schemas.openxmlformats.org/spreadsheetml/2006/main" count="1279" uniqueCount="878">
  <si>
    <t xml:space="preserve">
[kWh]</t>
  </si>
  <si>
    <t>Bemerkung</t>
  </si>
  <si>
    <t>EVU-Kennung</t>
  </si>
  <si>
    <t>ct/kWh</t>
  </si>
  <si>
    <t>Euro</t>
  </si>
  <si>
    <t>EIC des Bilanzkreises</t>
  </si>
  <si>
    <t>§64_2_1</t>
  </si>
  <si>
    <t>§64_2_2</t>
  </si>
  <si>
    <t>§64_2_3</t>
  </si>
  <si>
    <t>§65_2</t>
  </si>
  <si>
    <t>§103_3_1</t>
  </si>
  <si>
    <t>§103_3_2</t>
  </si>
  <si>
    <t>§103_4_1</t>
  </si>
  <si>
    <t>§103_4_2</t>
  </si>
  <si>
    <t>Deckblatt:</t>
  </si>
  <si>
    <t>§ 103 Abs. 3 S. 2 EEG</t>
  </si>
  <si>
    <t>§ 103 Abs. 4 i.V.m. § 103 Abs. 3 S. 1 EEG</t>
  </si>
  <si>
    <t>§ 64 Abs. 2 EEG i.V.m. § 103 Abs. 3 EEG</t>
  </si>
  <si>
    <t>Beispiel:</t>
  </si>
  <si>
    <t>Stromabsatz:</t>
  </si>
  <si>
    <t>EEG-Umlage:</t>
  </si>
  <si>
    <t>EEG-Umlage 15%:</t>
  </si>
  <si>
    <t>kWh pro Jahr</t>
  </si>
  <si>
    <t>kWh</t>
  </si>
  <si>
    <t>gesetzl.Regelung</t>
  </si>
  <si>
    <t>Datenmeldung (Jahr)</t>
  </si>
  <si>
    <t>Jan</t>
  </si>
  <si>
    <t>Feb</t>
  </si>
  <si>
    <t>Mrz</t>
  </si>
  <si>
    <t>Apr</t>
  </si>
  <si>
    <t>Mai</t>
  </si>
  <si>
    <t>Jun</t>
  </si>
  <si>
    <t>Jul</t>
  </si>
  <si>
    <t>Aug</t>
  </si>
  <si>
    <t>Sep</t>
  </si>
  <si>
    <t>Okt</t>
  </si>
  <si>
    <t>Nov</t>
  </si>
  <si>
    <t>Dez</t>
  </si>
  <si>
    <t>Strommengen /kWh</t>
  </si>
  <si>
    <t>EEG-Umlage</t>
  </si>
  <si>
    <t>Schnittpunkt § 64 Abs. 2 Nr. 2 mit  § 103 Abs. 3:</t>
  </si>
  <si>
    <t>Schnittpunkt § 64 Abs. 2 Nr. 2 mit § 64 Abs. 2 Nr. 3:</t>
  </si>
  <si>
    <t>Schnittpunkt § 64 Abs. 2 Nr. 3 mit § 64 Abs. 2 Nr. 4:</t>
  </si>
  <si>
    <t>Schnittpunkt § 64 Abs. 2 Nr. 3 mit  § 103 Abs. 3:</t>
  </si>
  <si>
    <t>Schnittpunkt § 64 Abs. 2 Nr. 4 mit  § 103 Abs. 3:</t>
  </si>
  <si>
    <t>§ 65 Abs. 2 EEG</t>
  </si>
  <si>
    <t>EEG-Umlage wird für die gesamte Strommenge, die unmittelbar für den Fahrbetrieb im Schienenbahnverkehr selbst verbraucht wird, auf 20 % begrenzt.</t>
  </si>
  <si>
    <t>EEG-Umlage 20%:</t>
  </si>
  <si>
    <t>Stromverbrauch für Fahrbetrieb:</t>
  </si>
  <si>
    <t>indiv. EEG-Umlagesatz:</t>
  </si>
  <si>
    <t>Der individuelle Umlagesatz des Unternehmens gem. BAFA-Bescheid ist zu berücksichtigen. Übersteigt der indiv. Umlagesatz die aktuelle EEG-Umlage in ct/KWh, ist für die gesamte Menge die EEG-Umlage nach § 60 Abs. 1 EEG zu entrichten</t>
  </si>
  <si>
    <t>bzw. wird der EEG-Umlagesatz aus dem BAFA-Bescheid durch den vollen EEG-Umlagesatz ersetzt.</t>
  </si>
  <si>
    <t>des Unternehmens gem. BAFA-Bescheid für die Strommengen über 1 GWh zu berücksichtigen.</t>
  </si>
  <si>
    <t>§103_4_SB</t>
  </si>
  <si>
    <t>Zusammenfassung Jahr</t>
  </si>
  <si>
    <t>Eingabe Monatsprognose:</t>
  </si>
  <si>
    <t>EEG-Umlage [EUR]:</t>
  </si>
  <si>
    <t>Kommunikationsfeld des Absenders:</t>
  </si>
  <si>
    <t>Zeitraum</t>
  </si>
  <si>
    <t>Umlagekategorie</t>
  </si>
  <si>
    <t>Hinweis zum Aufbau der Bezeichnungen</t>
  </si>
  <si>
    <t>Stellen 1-2:</t>
  </si>
  <si>
    <t>technische Validierung</t>
  </si>
  <si>
    <t>fachliche Validierung</t>
  </si>
  <si>
    <t>Kategorienbezeichnung</t>
  </si>
  <si>
    <t>Beschreibung</t>
  </si>
  <si>
    <t>Strommengenangabe</t>
  </si>
  <si>
    <t>Euroangabe</t>
  </si>
  <si>
    <t>Gültig von</t>
  </si>
  <si>
    <t>Gültig Bis</t>
  </si>
  <si>
    <t>SM601------100</t>
  </si>
  <si>
    <t>Pflichtangabe</t>
  </si>
  <si>
    <t>nicht zulässig</t>
  </si>
  <si>
    <t>optionale Angabe</t>
  </si>
  <si>
    <t>LV613------100</t>
  </si>
  <si>
    <t>EV6111-EEG-RED</t>
  </si>
  <si>
    <t>EV6111NEEG-RED</t>
  </si>
  <si>
    <t>EV61121NEEG100</t>
  </si>
  <si>
    <t>EV61122-EEG100</t>
  </si>
  <si>
    <t>EV61122NEEG100</t>
  </si>
  <si>
    <t>EV6124-EEG---0</t>
  </si>
  <si>
    <t>EV6124NEEG---0</t>
  </si>
  <si>
    <t>EV613-4------0</t>
  </si>
  <si>
    <t>SONDER-SACHVER</t>
  </si>
  <si>
    <t>Sonderkategorie für Sondersachverhalte</t>
  </si>
  <si>
    <t>BA613-4-----SU</t>
  </si>
  <si>
    <t>BA642-65-103SU</t>
  </si>
  <si>
    <t>BA613-4-SB---0</t>
  </si>
  <si>
    <t xml:space="preserve">Kategorien nur für Belieferung aus Eigenversorgung aus Bestandsanlagen nach § 61 Abs. 3 und 4 EEG. Aufteilung auf Selbsthalt und begrenzte Menge </t>
  </si>
  <si>
    <t>BA613-4------0</t>
  </si>
  <si>
    <t>BA6421-----100</t>
  </si>
  <si>
    <t>BA6422------15</t>
  </si>
  <si>
    <t>BA6423-------0</t>
  </si>
  <si>
    <t>BA6424a----005</t>
  </si>
  <si>
    <t>BA6424b----010</t>
  </si>
  <si>
    <t>BA652-------20</t>
  </si>
  <si>
    <t>BA10331--INDIV</t>
  </si>
  <si>
    <t>BA10332--INDIV</t>
  </si>
  <si>
    <t>BA10342----100</t>
  </si>
  <si>
    <t>BA10342-----20</t>
  </si>
  <si>
    <t>BA10342--INDIV</t>
  </si>
  <si>
    <t>[kWh]</t>
  </si>
  <si>
    <t>[Euro]</t>
  </si>
  <si>
    <t>[EIC]</t>
  </si>
  <si>
    <t>abnahmestellenbezogener Anteil der Unternehmens-Höchstumlage</t>
  </si>
  <si>
    <t>[ct/kWh]</t>
  </si>
  <si>
    <t>EEG-Umlage
[informatorisch]</t>
  </si>
  <si>
    <t>[s. Umlagekategorien]</t>
  </si>
  <si>
    <t>Ermittlung EEG-Umlage erfolgt durch ÜNB</t>
  </si>
  <si>
    <t>Übertragungsnetzbetreiber-ID</t>
  </si>
  <si>
    <t>Strommengen nach §§ 63-69_103:</t>
  </si>
  <si>
    <t>Spalte A</t>
  </si>
  <si>
    <t>Spalte B</t>
  </si>
  <si>
    <t>Spalte C</t>
  </si>
  <si>
    <t>Spalte D</t>
  </si>
  <si>
    <t>Spalte E</t>
  </si>
  <si>
    <t>Spalte F</t>
  </si>
  <si>
    <t>Spalte G</t>
  </si>
  <si>
    <t>Spalte H:</t>
  </si>
  <si>
    <t>Spalte I:</t>
  </si>
  <si>
    <t>Spalte J:</t>
  </si>
  <si>
    <t>Spalte A:</t>
  </si>
  <si>
    <t>Spalte B:</t>
  </si>
  <si>
    <t>Spalte C:</t>
  </si>
  <si>
    <t>Spalte D:</t>
  </si>
  <si>
    <t>Zeile 7 Spalte B:</t>
  </si>
  <si>
    <t>Spalte K:</t>
  </si>
  <si>
    <t>Spalte L:</t>
  </si>
  <si>
    <t>Spalte M:</t>
  </si>
  <si>
    <t>Vorgangs-Nr. des BAFA-Bescheides (BAFA-NR)</t>
  </si>
  <si>
    <t>EEG-Umlage (soweit möglich). Informatorisch, keine Angabe notwendig.</t>
  </si>
  <si>
    <t>Anteil Selbstbehaltsstrommenge (max. 1 GWh) § 64 Abs. 2 Satz 1:</t>
  </si>
  <si>
    <t>nach § 64 Abs. 2 Satz 3</t>
  </si>
  <si>
    <t>Mindestumlage nach § 64 Abs. 2 Satz 4 a oder 4b):</t>
  </si>
  <si>
    <t>§64_2_4 b</t>
  </si>
  <si>
    <t>§64_2_4 a</t>
  </si>
  <si>
    <t>Höchstumlagesatz nach § 103 Abs. 3 Satz 1 :</t>
  </si>
  <si>
    <t>§64_2_4a</t>
  </si>
  <si>
    <r>
      <t xml:space="preserve">Eurobetrag 
</t>
    </r>
    <r>
      <rPr>
        <b/>
        <sz val="8"/>
        <color rgb="FFFF0000"/>
        <rFont val="Arial"/>
        <family val="2"/>
      </rPr>
      <t>[Eingabe nur bei Sonderkategorie 
"SONDER-SACHVER" zulässig]</t>
    </r>
    <r>
      <rPr>
        <sz val="8"/>
        <rFont val="Arial"/>
        <family val="2"/>
      </rPr>
      <t xml:space="preserve"> </t>
    </r>
  </si>
  <si>
    <t>Eurowert aus Sheet</t>
  </si>
  <si>
    <t>Sondersachverhalt</t>
  </si>
  <si>
    <t>Absender:</t>
  </si>
  <si>
    <t>Zeile 9 Spalte B:</t>
  </si>
  <si>
    <t>Zeile 10 Spalte B:</t>
  </si>
  <si>
    <t>Zeile 11 Spalte B:</t>
  </si>
  <si>
    <t xml:space="preserve">Umlagekategorien für die Klassifizierung der Strommengen. Zuordnung, ob Bilanzkreisangabe notwendig ist
</t>
  </si>
  <si>
    <t>Angabe der Strommenge für die jeweilige Umlagekategorie. Ganze kWh.</t>
  </si>
  <si>
    <t>Datum des BAFA-Bescheides</t>
  </si>
  <si>
    <t>Angabe der Übertragungsnetzbetreiber-ID, für welchen ÜNB die Datenmeldung erfolgt. (3 =Amprion)</t>
  </si>
  <si>
    <t xml:space="preserve">Umlagekategorien für die Klassifizierung der Strommengen. Zuordnung, ob Bilanzkreisangabe notwendig ist.
</t>
  </si>
  <si>
    <t>Informatorische Angabe der individuellen EEG-Umlage für Unternehmen bei Anwendung des § 103 Abs. 3 S.1 oder S. 2 oder § 103 Abs. 4 i.V.m § 103 Abs. 3 S. 1 EEG. Die Angabe im BAFA-Bescheid ist für die Abrechnung maßgebend.</t>
  </si>
  <si>
    <t>Für Unternehmen, die erstmalig einen Begrenzungsbescheid erhalten haben, sind bei der Abrechnung ausschließlich die gesetzl. Regelungen nach § 64 EEG anzuwenden.</t>
  </si>
  <si>
    <t>Demnach wird die 1. GWh mit der vollen EEG-Umlage berechnet. (§ 64 Abs. 2 Nr. 1)</t>
  </si>
  <si>
    <t>Danach werden die Mengen mit 15 % der vollen EEG-Umlage berechnet. (§ 64 Abs. 2 Nr. 2)</t>
  </si>
  <si>
    <t>Erreicht für den Stromanteil über 1 GWh die gezahlte EEG-Umlage nach § 64 Abs. 2 Nr. 2 den begrenzten Anteil der Bruttowertschöpfung (Höchstgrenze) gem. Buchstabe c) des BAFA-Bescheides, wird die EEG-Umlage ab dieser Menge auf 0 Euro (§ 64 Abs. 2 Nr. 3) gesenkt</t>
  </si>
  <si>
    <t>Für Unternehmen, die für das Begrenzungsjahr über einen bestandskräftigen Begrenzungsbescheid verfügen, wird die EEG-Umlage für das Begrenzungsjahr auf nicht mehr als das Doppelte des Betrages in Cent pro Kilowattstunde begrenzt, die für den selbstverbrauchten Strom des dem Antragsjahr</t>
  </si>
  <si>
    <t>Wenn Höchstumlage überschritten wird, sind die Mengen zunächst bis Erreichen der Bruttowertschöpfungsgrenze (Höchstgrenze) unter der gesetzl. Regelung §103_3_1 zu melden.</t>
  </si>
  <si>
    <t>Ist die Höchstumlage größer als der volle EEG-Umlagesatz, dann ist die erste GWh mit der gesetzl. Regelung §64_2_1 und danach die Mengen mit der gesetzl. Regelung §64_2_2 einzutragen, solange bis die Höchstgrenze erreicht ist. Das Kriterium der Mindestumlage ist zusätzlich zu betrachten.</t>
  </si>
  <si>
    <t>EEG-Umlage für Unternehmen, die für das Begrenzungsjahr 2014 über einen bestandskräftigen Begrenzungsbescheid verfügen, aber § 64 EEG wegen zu geringer Stromkostenintensität nicht erfüllen, wird für das Begrenzungsjahr auf nicht mehr als</t>
  </si>
  <si>
    <t>das Doppelte des Betrages in Cent pro Kilowattstunde begrenzt, die für den selbstverbrauchten Strom des dem Antragsjahr vorrangegangenen Geschäftsjahr nach Maßgabe der für dieses Jahr geltenden Begrenzungsbescheide zu zahlen war.</t>
  </si>
  <si>
    <t>EEG-Umlage für Unternehmen, die für das Begrenzungsjahr 2014 über einen bestandskräftigen Begrenzungsbescheid verfügen, aber § 64 EEG (wegen fehlender Branchenzugehörigkeit oder bei Branchenzugehörigkeit Liste 2 Anlage 4 Stromkostenintensität &lt; 20%) nicht erfüllen,</t>
  </si>
  <si>
    <t>wird an der Abnahmestelle für den Stromanteil über 1 GWh auf 20 Prozent oder bei Anwendung § 103 Abs. 3 Satz 1 für das Begrenzungsjahr auf nicht mehr als das Doppelte des Betrages in Cent pro Kilowattstunde begrenzt, die für den selbstverbrauchten Strom des dem Antragsjahr vorrangegangenen Geschäftsjahr</t>
  </si>
  <si>
    <t xml:space="preserve">nach Maßgabe der für dieses Jahr geltenden Begrenzungsbescheide zu zahlen war. Ist der individuelle EEG-Umlagesatz höher als 20 % vom vollen EEG-Umlagesatz, wird für die Menge über 1 GWh mit  EEG-Umlagesatz 20 % gerechnet. Andernfalls ist der individuelle Umlagesatz </t>
  </si>
  <si>
    <t>BA6111------SU</t>
  </si>
  <si>
    <t>Abnahmestelle, PLZ gem. BAFA-Bescheid (Straße, PLZ, Ort)</t>
  </si>
  <si>
    <t>Abnahmestelle, Ort gem. BAFA-Bescheid (Straße, PLZ, Ort)</t>
  </si>
  <si>
    <t>Der abnahmestellenbezogene Anteil des Unternehmens-CAPs</t>
  </si>
  <si>
    <t>Angabe der Strommenge für die jeweilige Umlagekategorie. Es dürfen nur Strommengen gemeldet werden, die von einem privilegierten Unternehmen selbst verbraucht werden. Strommengen für die Weiterlieferung an Dritte dürfen hierüber nicht gemeldet werden.</t>
  </si>
  <si>
    <t>x</t>
  </si>
  <si>
    <r>
      <t xml:space="preserve">Strommenge, für die die </t>
    </r>
    <r>
      <rPr>
        <sz val="9"/>
        <rFont val="Arial"/>
        <family val="2"/>
      </rPr>
      <t>EEG-Umlage für Unternehmen, die für das Begrenzungsjahr 2014 über einen bestandskräftigen Begrenzungsbescheid verfügen aber § 64 EEG wegen zu geringer Stromkostenintensität nicht erfüllen, für das Begrenzungsjahr nach § 103 Abs. 3 S. 2 EEG auf nicht mehr als das Doppelte des Betrages in Cent pro Kilowattstunde begrenzt wird, das für den selbstverbrauchten Strom des im Antragsjahr vorangegangenen Geschäftsjahr nach Maßgabe der für diese Jahr geltenden Begrenzungsbescheide zu zahlen war. Der individuelle Umlagesatz des Unternehmens gem. BAFA-Bescheid ist zu berücksichtigen.</t>
    </r>
  </si>
  <si>
    <t>Strommenge, für die die EEG-Umlage an der Abnahmestelle für den Stromanteil über 1 GWh nach § 64 Abs. 2 Nr. 2 EEG begrenzt wird. 15%-EEG-Umlage</t>
  </si>
  <si>
    <t>Strommenge, für die die EEG-Umlage an der Abnahmestelle bis einschließlich 1 GWh nach § 64 Abs. 2 Nr. 1 EEG nicht begrenzt wird (Selbstbehalt). Volle EEG-Umlage</t>
  </si>
  <si>
    <t>BA6111-----RED</t>
  </si>
  <si>
    <t>BA6111-SB--RED</t>
  </si>
  <si>
    <r>
      <t xml:space="preserve">Belieferung über Eigenversorgung aus einer Bestandsanlage nach § 61 Abs. 3 und 4 EEG für den </t>
    </r>
    <r>
      <rPr>
        <b/>
        <sz val="10"/>
        <color theme="1"/>
        <rFont val="Calibri"/>
        <family val="2"/>
        <scheme val="minor"/>
      </rPr>
      <t xml:space="preserve">begrenzten </t>
    </r>
    <r>
      <rPr>
        <sz val="10"/>
        <color theme="1"/>
        <rFont val="Calibri"/>
        <family val="2"/>
        <scheme val="minor"/>
      </rPr>
      <t>Stromanteil. Keine EEG-Umlage</t>
    </r>
  </si>
  <si>
    <r>
      <t xml:space="preserve">Belieferung über Eigenversorgung aus einer Bestandsanlage nach § 61 Abs. 3 und 4 EEG für den </t>
    </r>
    <r>
      <rPr>
        <b/>
        <sz val="10"/>
        <color theme="1"/>
        <rFont val="Calibri"/>
        <family val="2"/>
        <scheme val="minor"/>
      </rPr>
      <t>nicht begrenzten</t>
    </r>
    <r>
      <rPr>
        <sz val="10"/>
        <color theme="1"/>
        <rFont val="Calibri"/>
        <family val="2"/>
        <scheme val="minor"/>
      </rPr>
      <t xml:space="preserve"> Stromanteil (Selbstbehalt). Keine EEG-Umlage</t>
    </r>
  </si>
  <si>
    <t>Kategorien zur Aufteilung der Strommengen auf die Sachverhalte durch das EVU bzw. Eigenversorger. Sollten Strommengen für eine Abnahmestelle in den nachfolgend aufgeführten Kategorien gemeldet werden, dürfen die Kategorien (BAxxxxxxxxxxSU) für die gleiche Abnahmestelle nicht verwendet werden.</t>
  </si>
  <si>
    <t>Gesamte (begrenzte und nicht begrenzte) Eigenversorgung aus einer EEG-Anlage oder aus einer hocheffizienten KWK-Anlage nach § 61 Abs. 1 Satz 1 EEG.</t>
  </si>
  <si>
    <t>Gesamte (begrenzte und nicht begrenzte) Eigenversorgung aus einer Bestandsanlage nach § 61 Abs. 3 und 4 EEG. Keine EEG-Umlage</t>
  </si>
  <si>
    <t>Kategorien für die der Übertragungsnetzbetreiber die Aufteilung auf die Sachverhalte vornimmt. Werden diese Kategorien (BAxxxxxxxxxxSU) für eine Abnahmestelle verwendet, sind weitere Strommengenangaben aus den Zeilen 30ff für die gleiche Abnahmestelle nicht mehr zulässig.</t>
  </si>
  <si>
    <t>§ 65 EEG</t>
  </si>
  <si>
    <t xml:space="preserve"> § 103 Abs. 4 iVm Abs. 3 S. 1 EEG</t>
  </si>
  <si>
    <t xml:space="preserve"> § 103 Abs. 3 S. 2 EEG</t>
  </si>
  <si>
    <t>§ 64 Abs. 2 iVm 103 Abs. 3 EEG</t>
  </si>
  <si>
    <t>§ 64 Abs. 2 EEG</t>
  </si>
  <si>
    <t>Bilanzkreiszuordnung*</t>
  </si>
  <si>
    <t>Zulässige Kategorien nach Begrenzungskennzeichen</t>
  </si>
  <si>
    <t>Letztverbraucher, der sich aus Bestandsanlagen über das öffentliche Stromnetz selber versorgt. EEG-pflichtige Strommengen sind über die Kategorie 'LV613------100' zu melden.</t>
  </si>
  <si>
    <t>ct/KWh</t>
  </si>
  <si>
    <t>Eingabe Meldezeitraum (1 = Januar, 2 = Februar, 3 = März,…, 13 = Jahresmeldung) und Spalte C: Jahr</t>
  </si>
  <si>
    <r>
      <t xml:space="preserve">Angabe der Bilanzkreise (EIC), aus denen die Strommengen an Letztverbraucher geliefert werden. Bilanzkreis muss beim Übertragungsnetzbetreiber bekannt und für Umlagekategorie zulässig sein und </t>
    </r>
    <r>
      <rPr>
        <b/>
        <sz val="10"/>
        <rFont val="Arial"/>
        <family val="2"/>
      </rPr>
      <t xml:space="preserve">muss zwingend </t>
    </r>
    <r>
      <rPr>
        <sz val="10"/>
        <rFont val="Arial"/>
        <family val="2"/>
      </rPr>
      <t>angegeben werden,</t>
    </r>
  </si>
  <si>
    <t>wenn eine Belieferung über einen Bilanzkreis erfolgt. Keine Angabe bei Eigenversorgung bzw. Stromlieferungen notwendig, die nicht über das öffentliche Stromnetz erfolgen.</t>
  </si>
  <si>
    <t>Bei BAFA-Bescheiden nach § 64 Abs. 2 EEG, ggf. i.V.m. § 103 Abs. 3 EEG, zusätzlich die unternehmensbezogene Höchstgrenze nach § 64 Abs. 2 Satz 3 und der Mindestumlagesatz nach § 64 Abs. 2 Satz 4.</t>
  </si>
  <si>
    <t>Unternehmen, das die Begrenzung beantragt hat.</t>
  </si>
  <si>
    <t>Abnahmestelle, Straße / Haus-Nr. gem. BAFA-Bescheid</t>
  </si>
  <si>
    <t>Strommenge</t>
  </si>
  <si>
    <t>Unternehmen, das die Begrenzung beantragt hat</t>
  </si>
  <si>
    <r>
      <t xml:space="preserve">Umlagekategorien für die Klassifizierung der Strommengen. Zuordnung, ob Bilanzkreisangabe notwendig ist. In diesen </t>
    </r>
    <r>
      <rPr>
        <b/>
        <sz val="8"/>
        <rFont val="Arial"/>
        <family val="2"/>
      </rPr>
      <t>Kategorien dürfen nur Strommengen gemeldet werden, die von einem privilegierten Unternehmen selbst verbraucht werden</t>
    </r>
    <r>
      <rPr>
        <sz val="8"/>
        <rFont val="Arial"/>
        <family val="2"/>
      </rPr>
      <t>. Strommengen für die Weiterlieferung an Dritte dürfen hierüber nicht gemeldet werden.</t>
    </r>
  </si>
  <si>
    <t>Berechnungstool zur Besonderen Ausgleichsregelung nach § 64 EEG:</t>
  </si>
  <si>
    <t>§ 64 Abs. 2 EEG (i.Vm. § 67 EEG (i.V.m.§ 64 Abs. 4 EEG))</t>
  </si>
  <si>
    <t>Sollte aufgrund der Begrenzung die EEG-Umlage für den Stromanteil über 1 GWh den Wert von 0,05 bzw. 0,1 ct/kWh unterschreiten, ist ab diesem Zeitpunkt die Mindestumlage nach § 64 Abs. Nr. 4a bzw 4b EEG zu berechnen.</t>
  </si>
  <si>
    <t xml:space="preserve">Sofern die Höchstumlage den vollen EEG-Umlagesatz nicht überschreitet, sollte zuerst die gesetzl. Regelung §103_3_1 gemeldet werden, bis ein Wechseln aufgrund der Höhe des Höchstumlagesatzes in die gesetzl. Regelung §64_2_2 günstiger wird. </t>
  </si>
  <si>
    <t>Aufteilung auf Sachverhalte erfolgt durch ÜNB. Wird diese Kategorie verwendet sind weitere Strommengenangaben zur BesAr nicht mehr notwendig</t>
  </si>
  <si>
    <t>Gesamte (begrenzte und nicht begrenzte) vom privilegierten Unternehmen selbst verbrauchte Strommenge im Rahmen der besonderen Ausgleichsregelung nach §§ 63 - 69 und § 103 EEG</t>
  </si>
  <si>
    <t>Kategorie für Belieferung aus Eigenversorgung aus EEG- oder hocheffizienten KWK-Anlagen nach § 61 Abs. 1 Satz 1 EEG für den nicht begrenzten Stromanteil.</t>
  </si>
  <si>
    <t>Kategorie für Belieferung aus Eigenversorgung aus EEG- oder hocheffizienten KWK-Anlagen nach § 61 Abs. 1 Satz 1 EEG für den begrenzten Stromanteil.</t>
  </si>
  <si>
    <t>Dieser Selbstbehalt muss im Begrenzungsjahr zuerst gezahlt werden. Sofern auch eine Eigenversorgung aus Anlagen erfolgt für die nach § 61 Abs. 1 Nr. 1 oder Nr. 2 EEG die volle EEG-Umlage fällig wird, sind ebenfalls unter dieser Kategorie zu melden zu melden.</t>
  </si>
  <si>
    <t>Strommenge, für die die EEG-Umlage für den Stromanteil über 1 GWh nach § 64 Abs. 2 Nr. 3 EEG begrenzt wird, da die EEG-Umlage in Summe aller begrenzten Abnahmestellen des Unternehmens auf höchsten den entsprechenden Anteil der Bruttowertschöpfung gem. Abs. 2 Nr. 3 a) oder b) begrenzt wird. Keine EEG-Umlage</t>
  </si>
  <si>
    <t xml:space="preserve">Gesamte Strommenge, die unmittelbar für den Fahrbetrieb im Schienenbahnverkehr selbst verbraucht wird für die die EEG-Umlage nach § 65 Abs. 2 EEG auf 20 % begrenzt wird, </t>
  </si>
  <si>
    <t>Strommenge, für die die EEG-Umlage für Unternehmen, die für das Begrenzungsjahr 2014 über einen bestandskräftigen Begrenzungsbescheid verfügen, für das Begrenzungsjahr nach § 103 Abs. 3 S. 1 EEG auf nicht mehr als das Doppelte des Betrages in Cent pro Kilowattstunde begrenzt, das für den selbstverbrauchten Strom des im Antragsjahr vorangegangenen Geschäftsjahr nach Maßgabe der für diese Jahr geltenden Begrenzungsbescheide zu zahlen war. Der individuelle Umlagesatz des Unternehmens gem. BAFA-Bescheid ist zu berücksichtigen</t>
  </si>
  <si>
    <t>Strommenge, für die die EEG-Umlage für Unternehmen, die für das Begrenzungsjahr 2014 über einen bestandskräftigen Begrenzungsbescheid verfügen aber § 64 EEG (wegen fehlender Branchenzugehörigkeit oder Stromkostenintensität &lt; 20%) nicht erfüllen für den Stromanteil bis 1 GWh nicht begrenzt wird. (Selbstbehalt). Volle EEG-Umlage</t>
  </si>
  <si>
    <t>Strommenge, für die die EEG-Umlage für Unternehmen, die für das Begrenzungsjahr 2014 über einen bestandskräftigen Begrenzungsbescheid verfügen aber § 64 EEG wegen fehlender Branchenzugehörigkeit oder Stromkostenintensität &lt; 20% nicht erfüllen, an der Abnahmestelle für den Stromanteil über 1 GWh auf 20 Prozent nach § 103 Abs. 4 EEG begrenzt wird, sofern nicht vom BAFA gem § 103 Abs. 3 S. 1 EEG die EEG-Umlage für das Unternehmen begrenzt worden ist.</t>
  </si>
  <si>
    <t>Strommenge, für die die EEG-Umlage für Unternehmen, die für das Begrenzungsjahr 2014 über einen bestandskräftigen Begrenzungsbescheid verfügen aber § 64 EEG wegen fehlender Branchenzugehörigkeit oder Stromkostenintensität &lt; 20% nicht erfüllen, für das Begrenzungsjahr auf nicht mehr als das Doppelte des Betrages in Cent pro Kilowattstunde nach § 103 Abs. 4 EEG iVm. 103 Abs. 3 S. 1 EEG begrenzt wird, die für den selbstverbrauchten Strom des im Antragsjahr vorangegangenen Geschäftsjahr nach Maßgabe der für diese Jahr geltenden Begrenzungsbescheide zu zahlen war. Der individuelle Umlagesatz des Unternehmens gem. BAFA-Bescheid ist zu berücksichtigen.</t>
  </si>
  <si>
    <t>Umlagekategorien für Strommengen nach § 60 oder § 61 EEG2014</t>
  </si>
  <si>
    <t>EEG-pflichtige Strommengen für EVU nach § 60 EEG (incl. EEG-pflichtigen Betriebsverbrauch)</t>
  </si>
  <si>
    <t>EEG-pflichtige Strommengen für Letztverbraucher nach § 61 EEG Abs. 1 Satz 3 (incl. EEG-pflichtigen Betriebsverbrauch)</t>
  </si>
  <si>
    <t>Eigenversorgung verringerte EEG-Umlage 61 Abs. 1 Satz 1 EEG für EEG-Anlagen</t>
  </si>
  <si>
    <t>Eigenversorgung verringerte EEG-Umlage 61 Abs. 1 Satz 1 EEG für hocheffiziente KWK-Anlagen</t>
  </si>
  <si>
    <t>Eigenversorgung volle EEG-Umlage 61 Abs. 1 Satz 2 Nr.1 für nicht hocheffiziente KWK-Anlagen oder konventionelle Anlagen</t>
  </si>
  <si>
    <t>Eigenversorgung volle EEG-Umlage 61 Abs. 1 Satz 2 Nr.2 für EEG-Anlagen, die ihrer Meldefrist nach § 74 EEG nicht nachgekommen sind</t>
  </si>
  <si>
    <t>Eigenversorgung volle EEG-Umlage 61 Abs. 1 Satz 2 Nr.2 für hocheffiziente KWK-Anlagen, die ihrer Meldefrist nach § 74 EEG nicht nachgekommen sind</t>
  </si>
  <si>
    <t>nicht EEG-pflichtige Mengen nach § 61 Abs. 2 Nr. 4 für EEG-Anlagen</t>
  </si>
  <si>
    <t>nicht EEG-pflichtige Mengen nach § 61 Abs. 2 Nr. 4 für Nicht-EEG-Anlagen</t>
  </si>
  <si>
    <t>nicht EEG-pflichtige Mengen nach § 61 Abs. 3 oder Abs. 4 die nach MaBiS bilanziert werden</t>
  </si>
  <si>
    <t>Sonderkategorie, die einen Strommengenangabe zulässt und einen Eurobetrag erfordert (ggf. 0,00 Euro), sofern durch BMWi, BNetzA, BAFA etc. Regelungen erlassen werden, die eine herkömmliche Datenerfassung nicht ermöglichen</t>
  </si>
  <si>
    <t>Umlagekategorien für Strommengen die der besonderen Ausgleichsregelung nach §§ 63 - 69 und § 103 EEG unterliegen</t>
  </si>
  <si>
    <r>
      <t>Belieferung über Eigenversorgung aus einer EEG-Anlage oder aus einer hocheffizienten KWK-Anlage nach § 61 Abs.1 Satz 1 EEG, für den</t>
    </r>
    <r>
      <rPr>
        <b/>
        <sz val="10"/>
        <color theme="1"/>
        <rFont val="Calibri"/>
        <family val="2"/>
        <scheme val="minor"/>
      </rPr>
      <t xml:space="preserve"> nicht begrenzten</t>
    </r>
    <r>
      <rPr>
        <sz val="10"/>
        <color theme="1"/>
        <rFont val="Calibri"/>
        <family val="2"/>
        <scheme val="minor"/>
      </rPr>
      <t xml:space="preserve"> Stromanteil (Selbstbehalt). Verringerte EEG-Umlage gem § 61 Abs. 1 Satz 1.</t>
    </r>
  </si>
  <si>
    <t>Auswahl für BA6111-----RED</t>
  </si>
  <si>
    <t>Angabe von Kommunikationsdaten, wie z.B. Ansprechpartner, Tel-Nr. oder E-Mail-Adresse</t>
  </si>
  <si>
    <t>Angabe der EVU-Kennung bei Amprion (L_...)</t>
  </si>
  <si>
    <t>Besondere Ausgleichsregelung (BesAR)</t>
  </si>
  <si>
    <t>Strommengen zur BesAR können nur in Verbindung mit der Angabe einer Vorgangs-Nr. (BAFA-NR) erfolgen. Voraussetzung hierfür ist, dass die Vorgangs-Nr. der Amprion bekannt ist. Sofern seitens des BAFA oder EVUs der Bescheid vorgelegt wird,</t>
  </si>
  <si>
    <t>werden die für die Abrechnung der EEG-Umlage notwendigen Informationen aus dem Bescheid in das Abrechnungssystem der Amprion übertragen. Hierzu gehört insbesondere die gesetzlich anzuwendende Regelung, nach der die Begrenzung erfolgt ist.</t>
  </si>
  <si>
    <t>ausgestellt sind. Die Angabe wird im Rahmen des Jahresabschlusses über alle Abnahmestellen überprüft. Erfolgt keine Angabe, wird der unternehmensbezogene Betrag gem. BAFA-Bescheid für die Abnahmestelle berücksichtigt.</t>
  </si>
  <si>
    <t xml:space="preserve">vorangegangenem Geschäftsjahr nach Maßgabe der für dieses Jahr geltenden Begrenzungsbescheide zu zahlen war. Der individuelle Höchstumlagesatz des Unternehmens gem. BAFA-Bescheid darf die EEG-Umlage in ct/kWh über die gesamte Strommenge nicht überschreiten. </t>
  </si>
  <si>
    <t>Hier liegt ein Prüfungsfall im Rahmen einer 'Günstiger-Prüfung' vor. Überprüfung anhand der Jahresprognosemengen, ob die Höchstumlage nach § 103 Abs. 3 Buchstabe e) im BAFA.Bescheid im Durchschnitt überschritten wird.</t>
  </si>
  <si>
    <t>SM = Strommenge, EV = Eigenversorgung, LV = Letztverbraucher, BA = Besondere Ausgleichsregelung</t>
  </si>
  <si>
    <t>*sofern eine Bilanzkreisangabe optional möglich ist, muss ein Bilanzkreis zwingend angegeben werden, wenn eine Belieferung über einen Bilanzkreis stattfindet.</t>
  </si>
  <si>
    <r>
      <t xml:space="preserve">Belieferung über Eigenversorgung aus einer EEG-Anlage oder aus einer hocheffizienten KWK-Anlage nach § 61 Abs.1 Satz 1 EEG, für den </t>
    </r>
    <r>
      <rPr>
        <b/>
        <sz val="10"/>
        <color theme="1"/>
        <rFont val="Calibri"/>
        <family val="2"/>
        <scheme val="minor"/>
      </rPr>
      <t xml:space="preserve">begrenzten </t>
    </r>
    <r>
      <rPr>
        <sz val="10"/>
        <color theme="1"/>
        <rFont val="Calibri"/>
        <family val="2"/>
        <scheme val="minor"/>
      </rPr>
      <t>Stromanteil. Begrenzte EEG-Umlage §§ 64, 65 oder 103 EEG</t>
    </r>
  </si>
  <si>
    <t>Strommenge, für die die EEG-Umlage für den Stromanteil über 1 GWh an der Abnahmestelle nach § 64 Abs. 2 Nr. 4 a) EEG 0,05 ct/KWh nicht unterschreiten darf.</t>
  </si>
  <si>
    <t>Strommenge, für die die EEG-Umlage für den Stromanteil über 1 GWh an der Abnahmestelle nach § 64 Abs. 2 Nr. 4 b) EEG 0,10 ct/KWh nicht unterschreiten darf.</t>
  </si>
  <si>
    <t>Abnahmestelle, PLZ gem. BAFA-Bescheid</t>
  </si>
  <si>
    <t>Abnahmestelle, Ort gem. BAFA-Bescheid</t>
  </si>
  <si>
    <t>Textfeld für Zusatzinformationen:</t>
  </si>
  <si>
    <t>In diesem Feld können Sie Zusatzinformationen zu Ihrer Meldung angeben.</t>
  </si>
  <si>
    <t>[s. Tabellenblatt Umlagekategorien für §§ 60 oder 61]</t>
  </si>
  <si>
    <t>13</t>
  </si>
  <si>
    <t>Jahresmeldung</t>
  </si>
  <si>
    <t>der 10.000 Kilowattstunden selbst verbrauchten Stroms pro Kalenderjahr übersteigt. Die Mengen bis 10.000 kWh sind in diesem Fall nach § 61 Abs. 2 Nr. 4 EEG-befreit, aber trotzdem zu melden.</t>
  </si>
  <si>
    <t>Bei einer Stromanlage mit einer installierten Leistung &gt; 10kW ist jede selbstverbrauchte Stromenge nach § 61 Abs.1 EEG-pflichtig, während bei einer Stromanlage mit einer installierten Leistung &lt;= 10kW nur der Strommengenanteil EEG-pflichtig ist,</t>
  </si>
  <si>
    <t>Der Anspruch entfällt bei Eigenversorgungen, wenn die Stromerzeugungsanlage eine installierte Leistung von höchstens 10 Kilowatt hat, für höchsten 10.000 Kilowattstunden selbst verbrauchten Stroms pro Kalenderjahr.</t>
  </si>
  <si>
    <t>EEG-Umlage für Eigenversorgung nach § 61 Abs. 2 Nr. 4 (sinngemäß):</t>
  </si>
  <si>
    <t xml:space="preserve">           2. der Eigenversorger seine Meldepflicht nach § 74 bis zum 31. Mai des Folgejahres nicht erfüllt hat.</t>
  </si>
  <si>
    <r>
      <t>Satz 2: Der Wert nach Satz 1 erhöht sich auf 100 Prozent der EEG-Umlage, wenn 1. die Stromerzeugungsanlage weder e</t>
    </r>
    <r>
      <rPr>
        <i/>
        <sz val="10"/>
        <rFont val="Arial"/>
        <family val="2"/>
      </rPr>
      <t>ine EEG-Anlage oder eine 'hocheffiziente' KWK-Anlage ist, oder</t>
    </r>
  </si>
  <si>
    <t>Satz 1 Nr. 3: 40 Prozent für Strom, der ab dem 01.01.2017 verbraucht wird.</t>
  </si>
  <si>
    <t>Satz 1 Nr. 2: 35 Prozent für Strom, der nach dem 31.12.2015 und vor dem 01.01.2017 verbraucht wird, bzw.</t>
  </si>
  <si>
    <t>Satz 1 Nr. 1: 30 Prozent für Strom, der nach dem 01.08.2014 und vor dem 01.01.2016 verbraucht wird, bzw.</t>
  </si>
  <si>
    <t>Übertragungsnetzbetreiber können von Letztverbrauchern für die Eigenversorgung folgende Anteile der EEG-Umlage nach § 60 Absatz 1 verlangen:</t>
  </si>
  <si>
    <t>EEG-Umlage für Eigenversorgung nach § 61 Abs. 1 Nr. 1 und 2 (sinngemäß):</t>
  </si>
  <si>
    <t>Übertragungsnetzbetreiber können von Letztverbrauchern ferner für den sonstigen Verbrauch von Strom, der nicht von einem EVU geliefert wird, 100 % der EEG-Umlage verlangen.</t>
  </si>
  <si>
    <t>EEG-Umlage für Letztverbraucher nach § 61 Abs. 1 Satz 3 (Ausnahmefall)</t>
  </si>
  <si>
    <r>
      <t xml:space="preserve">Übertragungsnetzbetreiber können von Elektrizitätsversorgungsunternehmen, die Strom an Letztverbraucher liefern, </t>
    </r>
    <r>
      <rPr>
        <i/>
        <sz val="10"/>
        <rFont val="Arial"/>
        <family val="2"/>
      </rPr>
      <t>für diesen gelieferten Strom die EEG-Umlage verlangen.</t>
    </r>
  </si>
  <si>
    <t>EEG-Umlage für Elektrizitätsversorgungsunternehmen nach § 60 Abs. 1 (sinngemäß):</t>
  </si>
  <si>
    <t>Somit sind private Personen, Interessengemeinschaften oder Bürgerinitiativen, die Stromanlagen betreiben und aus diesen Strom an Letztverbraucher liefern, Elektrizitätsversorgungsunternehmen im Sinne des EEG.</t>
  </si>
  <si>
    <t>Elektrizitätsversorgungsunternehmen ist jede natürliche oder juristische Person, die Elektrizität an Letztverbraucher liefert.</t>
  </si>
  <si>
    <t>Begriffsbestimmung nach  § 5 Nr. 13 EEG</t>
  </si>
  <si>
    <t>Gesetzliche Grundlagen :</t>
  </si>
  <si>
    <r>
      <t>·</t>
    </r>
    <r>
      <rPr>
        <sz val="7"/>
        <color rgb="FF002060"/>
        <rFont val="Times New Roman"/>
        <family val="1"/>
      </rPr>
      <t xml:space="preserve">         </t>
    </r>
    <r>
      <rPr>
        <sz val="11"/>
        <color rgb="FF002060"/>
        <rFont val="Calibri"/>
        <family val="2"/>
      </rPr>
      <t xml:space="preserve">deren Strom </t>
    </r>
    <r>
      <rPr>
        <b/>
        <sz val="11"/>
        <color rgb="FF002060"/>
        <rFont val="Calibri"/>
        <family val="2"/>
      </rPr>
      <t>zum Teil</t>
    </r>
    <r>
      <rPr>
        <sz val="11"/>
        <color rgb="FF002060"/>
        <rFont val="Calibri"/>
        <family val="2"/>
      </rPr>
      <t xml:space="preserve"> unmittelbar an Letztverbraucher geliefert wird, die nicht mit dem Betreiber der Stromerzeugungsanlage identisch sind.</t>
    </r>
  </si>
  <si>
    <r>
      <t>·</t>
    </r>
    <r>
      <rPr>
        <sz val="7"/>
        <color rgb="FF002060"/>
        <rFont val="Times New Roman"/>
        <family val="1"/>
      </rPr>
      <t xml:space="preserve">         </t>
    </r>
    <r>
      <rPr>
        <sz val="11"/>
        <color rgb="FF002060"/>
        <rFont val="Calibri"/>
        <family val="2"/>
      </rPr>
      <t>die an Abnahmestellen angeschlossen ist, an denen die EEG-Umlage nach der Besonderen Ausgleichsregelung §§ 63 bis 69 oder § 103 EEG begrenzt ist, oder</t>
    </r>
  </si>
  <si>
    <r>
      <rPr>
        <b/>
        <sz val="9"/>
        <rFont val="Arial"/>
        <family val="2"/>
      </rPr>
      <t>"keine EEG-Umlage" für Eigenversorgung</t>
    </r>
    <r>
      <rPr>
        <sz val="9"/>
        <rFont val="Arial"/>
        <family val="2"/>
      </rPr>
      <t xml:space="preserve">
gem. § 61 Abs. 2 Satz Nr. 4 EEG </t>
    </r>
  </si>
  <si>
    <r>
      <t>·</t>
    </r>
    <r>
      <rPr>
        <sz val="7"/>
        <color rgb="FF002060"/>
        <rFont val="Times New Roman"/>
        <family val="1"/>
      </rPr>
      <t xml:space="preserve">         </t>
    </r>
    <r>
      <rPr>
        <sz val="11"/>
        <color rgb="FF002060"/>
        <rFont val="Calibri"/>
        <family val="2"/>
      </rPr>
      <t>an das Übertragungsnetz der Amprion GmbH angeschlossen ist/sind, oder</t>
    </r>
  </si>
  <si>
    <r>
      <rPr>
        <b/>
        <sz val="9"/>
        <rFont val="Arial"/>
        <family val="2"/>
      </rPr>
      <t>"EEG-Umlage" für Eigenversorgung</t>
    </r>
    <r>
      <rPr>
        <sz val="9"/>
        <rFont val="Arial"/>
        <family val="2"/>
      </rPr>
      <t xml:space="preserve">
gem. § 61 Abs. 1 Satz 2 Nr. 2 EEG </t>
    </r>
  </si>
  <si>
    <r>
      <t xml:space="preserve">Eine Anmeldung bei der Amprion GmbH ist </t>
    </r>
    <r>
      <rPr>
        <b/>
        <sz val="11"/>
        <color rgb="FF002060"/>
        <rFont val="Calibri"/>
        <family val="2"/>
      </rPr>
      <t>nur dann erforderlich</t>
    </r>
    <r>
      <rPr>
        <sz val="11"/>
        <color rgb="FF002060"/>
        <rFont val="Calibri"/>
        <family val="2"/>
      </rPr>
      <t>, wenn Sie nach § 7 Abs. 1 AusglMechV Betreiber von Stromerzeugungsanlagen sind, die</t>
    </r>
  </si>
  <si>
    <r>
      <rPr>
        <b/>
        <sz val="9"/>
        <rFont val="Arial"/>
        <family val="2"/>
      </rPr>
      <t>"EEG-Umlage" für Eigenversorgung</t>
    </r>
    <r>
      <rPr>
        <sz val="9"/>
        <rFont val="Arial"/>
        <family val="2"/>
      </rPr>
      <t xml:space="preserve">
gem. § 61 Abs. 1 Satz 2 Nr. 1 EEG </t>
    </r>
  </si>
  <si>
    <t>Die Verordnung zum EEG-Ausgleichsmechanismus (AusglMechV) vom 17.02.2015 regelt ergänzend die Abwicklung der EEG-Umlage für Eigenversorger gem. § 61 EEG 2014.</t>
  </si>
  <si>
    <r>
      <rPr>
        <b/>
        <sz val="9"/>
        <rFont val="Arial"/>
        <family val="2"/>
      </rPr>
      <t>"EEG-Umlage" für Eigenversorgung</t>
    </r>
    <r>
      <rPr>
        <sz val="9"/>
        <rFont val="Arial"/>
        <family val="2"/>
      </rPr>
      <t xml:space="preserve">
gem. § 61 Abs. 1 Satz 1  EEG </t>
    </r>
  </si>
  <si>
    <t>Information zur Abwicklung der EEG-Umlage für Eigenversorger gem. § 61 EEG 2014</t>
  </si>
  <si>
    <t>EEG-Umlage            [Euro]</t>
  </si>
  <si>
    <t>EEG-Umlagesatz [ct/kWh]</t>
  </si>
  <si>
    <t>Strommenge [kWh]</t>
  </si>
  <si>
    <t>Angaben nach § 61 Abs. 1 EEG Satz 1 oder 2 (Eigenversorgung)</t>
  </si>
  <si>
    <t>unmittelbar an Letztverbraucher geliefert wird, die nicht mit dem Betreiber der Stromerzeugungsanlage personenidentisch sind.</t>
  </si>
  <si>
    <t xml:space="preserve">Die Abwicklung der EEG-Umlage nach § 60 Abs. 1 EEG mit der Amprion GmbH erfolgt u.a., wenn der Strom aus der Stromerzeugungsanlage ausschließlich </t>
  </si>
  <si>
    <r>
      <rPr>
        <b/>
        <sz val="9"/>
        <rFont val="Arial"/>
        <family val="2"/>
      </rPr>
      <t xml:space="preserve">"EEG-Umlage" </t>
    </r>
    <r>
      <rPr>
        <sz val="9"/>
        <rFont val="Arial"/>
        <family val="2"/>
      </rPr>
      <t xml:space="preserve">Stromlieferung an Letztverbraucher
gem. § 60 Abs. 1  EEG </t>
    </r>
  </si>
  <si>
    <t>Information zur Abwicklung der EEG-Umlage gem. § 60 EEG 2014</t>
  </si>
  <si>
    <t>Angaben nach § 60 Abs. 1 oder § 61 Abs. 1 Satz 3 EEG, voll EEG-umlagepflichtiger Letztverbrauch</t>
  </si>
  <si>
    <t>31.12.</t>
  </si>
  <si>
    <t>01.01.</t>
  </si>
  <si>
    <t>Jahr</t>
  </si>
  <si>
    <t>Bis</t>
  </si>
  <si>
    <t>Von</t>
  </si>
  <si>
    <t>EVU- bzw. Eigenversorger-Kennung</t>
  </si>
  <si>
    <t>verbraucher in unmittelbar räumlicher Nähe und/oder (anteilige) Eigenversorgung</t>
  </si>
  <si>
    <t>Angabe der erwarteten Stromlieferungen von Anlagenbetreibern an Letzt-</t>
  </si>
  <si>
    <t>EEG-Umlage nach § 60 Abs. 1 EEG 2014</t>
  </si>
  <si>
    <t>(volle Umlage)</t>
  </si>
  <si>
    <t>EEG-Umlage nach § 61 Abs. 1 Satz 3 EEG 2014</t>
  </si>
  <si>
    <t>Summe</t>
  </si>
  <si>
    <t>Amprion GmbH</t>
  </si>
  <si>
    <t>Abteilung N-BC</t>
  </si>
  <si>
    <t>Rheinlanddamm 24</t>
  </si>
  <si>
    <t>44139 Dortmund</t>
  </si>
  <si>
    <t xml:space="preserve">Sehr geehrte Damen und Herren, </t>
  </si>
  <si>
    <t>Mit freundlichen Grüßen</t>
  </si>
  <si>
    <t>Datum</t>
  </si>
  <si>
    <t>Telefon, Name</t>
  </si>
  <si>
    <t xml:space="preserve">Unser Zeichen, unsere Nachricht vom  </t>
  </si>
  <si>
    <t xml:space="preserve">Ihre Zeichen, Ihre Nachricht vom         </t>
  </si>
  <si>
    <t xml:space="preserve">N-BC                                                     </t>
  </si>
  <si>
    <t>EEG-umlagepflichtige Strommenge
[kWh]</t>
  </si>
  <si>
    <t>EEG-Umlage nach § 60 Abs. 1 EEG 2014
(volle Umlage)</t>
  </si>
  <si>
    <t>Ich/Wir versichern Ihnen die Ordnungsmäßigkeit der vorstehenden Angaben.</t>
  </si>
  <si>
    <t>___________________________</t>
  </si>
  <si>
    <t>EEG-Umlage für nicht begrenzte Strommenge (Selbstbehalt) nach § 64 Abs. 2 Nr. 1. Summe Stromanteil für stromintensive Unternehmen gem. § 64 EEG
(100 %)</t>
  </si>
  <si>
    <t>EEG-Umlage für begrenzte Strommenge &gt; 1 GWh nach § 64 Abs. 2 Nr. 2
Summe Stromanteil für stromintensive Unternehmen gem. § 64 EEG
(15 %)</t>
  </si>
  <si>
    <t>EEG-Umlage für begrenzte Strommenge &gt; 1 GWh nach § 64 Abs. 2 Nr. 3
Summe Stromanteil für stromintensive Unternehmen gem. § 64 EEG
(§ 64 Abs. 2 Nr. 3 a) 0,5 % BWS oder b) 4,0 % BWS)</t>
  </si>
  <si>
    <t>Eurobetrag (Zahl, 2 Nachkommastellen) nur notwendig bei Verwendung der Sonderkategorie 'SONDER-SACHVER'.</t>
  </si>
  <si>
    <t>Der unternehmensbezogene Deckel (CAP / Super-CAP) ist nach § 64 Abs. 2 Nr. 3 EEG gem. BAFA-Bescheid auf die Abnahmestellen aufzuteilen [Euro]. Die Angabe ist zwingend notwendig, wenn BAFA-Bescheide nach § 64 Abs. 2 EEG  ggf. i.V.m. § 103 Abs. 3 EEG</t>
  </si>
  <si>
    <t>Angabe der Bilanzkreise (EIC), aus denen die Strommengen an Letztverbraucher geliefert werden. Keine Angabe bei Eigenversorgung bzw. Stromlieferungen notwendig, die nicht über das öffentliche Stromnetz erfolgen.</t>
  </si>
  <si>
    <t>Angabe der Stromlieferungen an bzw. Eigenversorgung von Letztverbraucher/n</t>
  </si>
  <si>
    <t>2016</t>
  </si>
  <si>
    <t>LV_Jahresmeldung_2016_V01</t>
  </si>
  <si>
    <t>EEG-Umlage nach den Regelungen § 60 Abs. 1 oder § 61 Abs. 1 Satz 3 EEG 2014, voll EEG-umlagepflichtiger Letztverbrauch</t>
  </si>
  <si>
    <r>
      <t xml:space="preserve">EEG-Umlage für sonstigen Verbrauch von Strom von Letztverbrauchern, der nicht von einem EVU geliefert wird nach § 61 Abs. 1 Satz 3 EEG 2014, </t>
    </r>
    <r>
      <rPr>
        <b/>
        <sz val="8"/>
        <rFont val="Arial"/>
        <family val="2"/>
      </rPr>
      <t>ohne</t>
    </r>
    <r>
      <rPr>
        <sz val="8"/>
        <rFont val="Arial"/>
        <family val="2"/>
      </rPr>
      <t xml:space="preserve"> Sockelmengen und privilegierten Letztverbrauch von Unternehmen, die unter die Regelungen § 64, § 65 EEG oder § 103 Abs. 3 und 4 EEG 2014 fallen.</t>
    </r>
  </si>
  <si>
    <r>
      <t xml:space="preserve">EEG-Umlage für Stromlieferungen an Letztverbraucher nach § 60 Abs. 1 EEG 2014 </t>
    </r>
    <r>
      <rPr>
        <b/>
        <sz val="8"/>
        <rFont val="Arial"/>
        <family val="2"/>
      </rPr>
      <t>ohne</t>
    </r>
    <r>
      <rPr>
        <sz val="8"/>
        <rFont val="Arial"/>
        <family val="2"/>
      </rPr>
      <t xml:space="preserve"> Sockelmengen und privilegierten Letztverbrauch von Unternehmen, die unter die Regelungen</t>
    </r>
    <r>
      <rPr>
        <b/>
        <sz val="8"/>
        <color rgb="FFFF0000"/>
        <rFont val="Arial"/>
        <family val="2"/>
      </rPr>
      <t xml:space="preserve"> </t>
    </r>
    <r>
      <rPr>
        <sz val="8"/>
        <rFont val="Arial"/>
        <family val="2"/>
      </rPr>
      <t xml:space="preserve">§ 64, § 65 EEG 2014 oder § 103 Abs. 3 und 4 EEG 2014 fallen. </t>
    </r>
  </si>
  <si>
    <t>EEG-Umlage nach den Regelungen § 61 Abs. 1 Satz 1 oder 2 EEG 2014 (Eigenversorgung)</t>
  </si>
  <si>
    <t>EEG-Umlage für "gesamte Strommenge für den Fahrbetrieb im Schienenbahnverkehr" nach § 65 Abs. 2 EEG 2014
(20 %)</t>
  </si>
  <si>
    <t>EEG-Umlage für gesamte Strommenge nach § 103 Abs. 3 S. 1 EEG 2014
Summe Stromanteil für stromintensive Unternehmen gem. § 103 Abs. 3 S. 1 EEG 2014</t>
  </si>
  <si>
    <t>EEG-Umlage für gesamte Strommenge nach § 103 Abs. 3 S. 2 EEG 2014
Summe Stromanteil für stromintensive Unternehmen gem. 103 Abs. 3 S. 2 EEG 2014</t>
  </si>
  <si>
    <t>EEG-Umlage für Strommenge (Selbstbehalt) &lt;= 1 GWh nach § 103 Abs. 4 EEG 2014
Summe Stromanteil für stromintensive Unternehmen gem. § 103 Abs. 4 EEG 2014
(100 %)</t>
  </si>
  <si>
    <t>EEG-Umlage für begrenzte Strommenge &gt; 1 GWh nach § 103 Abs. 4 EEG 2014
Summe Stromanteil für stromintensive Unternehmen gem. § 103 Abs.4 EEG 2014
(20 %)</t>
  </si>
  <si>
    <t>EEG-Umlage für begrenzte Strommenge nach § 103 Abs. 4 i.V.m § 103 Abs. 3 S. 1 EEG 2014
Summe Stromanteil für stromintensive Unternehmen gem. § 103 Abs. 4 i.V.m § 103 Abs. 3 S. 1 EEG 2014</t>
  </si>
  <si>
    <t>3 = Amprion</t>
  </si>
  <si>
    <t>EEG-Umlage für gesamte Eigenversorgung aus einer EEG-Anlage oder hocheffizienten KWKG-Anlage nach § 61 Abs. 1 Satz 1 EEG 2014</t>
  </si>
  <si>
    <t>EEG-Umlage für begrenzte Strommenge &gt; 1 GWh nach § 64 Abs. 2 Nr. 4a EEG 2014
Summe Stromanteil für stromintensive Unternehmen gem. § 64 EEG 2014
(0,05 ct/kWh)</t>
  </si>
  <si>
    <t>EEG-Umlage für begrenzte Strommenge &gt; 1 GWh nach § 64 Abs. 2 Nr. 4b EEG 2014
Summe Stromanteil für stromintensive Unternehmen gem. § 64 EEG 2014
(0,1 ct/kWh)</t>
  </si>
  <si>
    <t>Die für Ihr EVU anteilige Selbstbehaltsstrommenge für das Kalenderjahr nach § 64 Abs. 2 Satz 1 EEG 2014</t>
  </si>
  <si>
    <t>Notwendige Angabe des EEG-Umlagesatzes für die begrenzte Strommenge aus Eigenversorgung gem. § 61 Abs. 1 Satz 1 EEG 2014
(15 % = 0,9531, 20 % = 1,2708 oder 0,00, 0,05 oder 0,10)</t>
  </si>
  <si>
    <t>Informatorische Angabe der individuellen EEG-Umlage für Unternehmen bei Anwendung des § 103 Abs. 3 S. 1 oder S. 2 oder § 103 Abs. 4 i.V.m § 103 Abs. 3 S. 1 EEG 2014. Die Angabe im BAFA-Bescheid ist für die Abrechnung maßgebend.</t>
  </si>
  <si>
    <t>EEG-Umlage 2016</t>
  </si>
  <si>
    <t>LV_NAH_JAHRESABSCHLUSS_2016_V01</t>
  </si>
  <si>
    <t>In diesem Feld können Sie Zusatzinformationen zu Ihrer Meldung angeben. Sollten Sie z.B. noch für den Zeitraum ab dem 01.08.2014Eigenversorgungsmengen melden müssen, tragen Sie diese bitte hier unter Angabe der gesetzlichen Regelung gem. der Zellen A15 - A18 ein.</t>
  </si>
  <si>
    <t xml:space="preserve">     2014 eine EEG-Umlage verlangt werden kann, sowie</t>
  </si>
  <si>
    <r>
      <t xml:space="preserve">·     </t>
    </r>
    <r>
      <rPr>
        <sz val="10"/>
        <rFont val="Arial"/>
        <family val="2"/>
      </rPr>
      <t xml:space="preserve">von uns/mir/der Gesellschaft verbrauchte Strommenge, für die nach § 61 Abs. 1 Satz 3 EEG 2014 </t>
    </r>
  </si>
  <si>
    <t xml:space="preserve">     eine EEG-Umlage verlangt werden kann, sofern diese Strommenge nicht von einem </t>
  </si>
  <si>
    <t xml:space="preserve">     Elektrizitätsversorgungsunternehmen geliefert wurde und auch nicht aus von uns/der Gesellschaft selbst </t>
  </si>
  <si>
    <t xml:space="preserve">     betriebenen Stromerzeugungsanlagen stammt.</t>
  </si>
  <si>
    <t xml:space="preserve">Diese EEG-umlagepflichtige Strommenge umfassen ggf. auch umlagepflichtige Strommengen, für die wir </t>
  </si>
  <si>
    <t>den EEG-Umlageanspruch des regelverantwortlichen Übertragungsnetzbetreibers im Wege einer Zahlung</t>
  </si>
  <si>
    <t>auf fremde Schuld i.S.v. § 267 BGB für einen Dritten erfüllen.</t>
  </si>
  <si>
    <r>
      <t xml:space="preserve">·     </t>
    </r>
    <r>
      <rPr>
        <sz val="10"/>
        <rFont val="Arial"/>
        <family val="2"/>
      </rPr>
      <t>von uns/mir/der Gesellschaft an Letztverbraucher gelieferte Strommenge, für die nach § 60 Abs. 1 EEG</t>
    </r>
  </si>
  <si>
    <t>EEG-Umlage nach § 61 Abs. 1 Satz 1 Nr. 1 EEG 2014
(35 % der vollen Umlage)</t>
  </si>
  <si>
    <t>Die nachfolgende Tabelle gibt die Angaben nach § 74a Abs. 2 EEG 2017 zu den Strommengen nach § 61 Abs. 1 EEG 2014, die von uns ihm Rahmen einer Eigenversorgung selbst erzeugt und verbraucht wurden, für den Zeitraum 01.01.2016 bis 31.12.2016 wieder:</t>
  </si>
  <si>
    <t>in der Regelzone Amprion zur Ermittlung der EEG-Umlage gem. § 74 Abs. 2 EEG 2017</t>
  </si>
  <si>
    <t>EEG-umlagepflichtige Strommengen in der Regelzone der Amprion GmbH („regelverantwortlicher Übertragungsnetzbetreiber")</t>
  </si>
  <si>
    <t xml:space="preserve">Zusammenstellung der Angaben nach § 74 Abs. 2 bzw. 74a Abs. 2 EEG 2017, die im Rahmen der Endabrechnung für den bundesweiten Ausgleich dem regelverantwortlichen Übertragungsnetzbetreiber Amprion GmbH vorzulegen sind </t>
  </si>
  <si>
    <t>hiermit teilen wir Ihnen die im Rahmen der Endabrechnung für den bundesweiten Ausgleich dem regelverantwortlichen Übertragungsnetzbetreiber vorzulegenden Angaben nach § 74 Abs. 2 bzw. 74a Abs. 2 EEG 2017 für den Zeitraum 1. Januar 2016 bis 31. Dezember 2016 mit.</t>
  </si>
  <si>
    <t>EEG-Umlage nach § 61 Abs. 1 Satz 2 bzw. 3 EEG 2014
(volle Umlage)</t>
  </si>
  <si>
    <t>EEG-Umlage nach § 61 Abs. 1 Satz 2  bzw. 3 EEG 2014
(volle Umlage)</t>
  </si>
  <si>
    <t>Zahlenfeld in [kW]</t>
  </si>
  <si>
    <t>Datumsfeld</t>
  </si>
  <si>
    <t>Textfeld, Pflicht bei EEG-Anlagen</t>
  </si>
  <si>
    <t>Auswahlfeld</t>
  </si>
  <si>
    <t>Textfeld, optional</t>
  </si>
  <si>
    <t>Textfeld</t>
  </si>
  <si>
    <t>Zahlenfeld</t>
  </si>
  <si>
    <t>Eigenversorgung an Abnahmestelle der Besonderen Ausgleichsregelung</t>
  </si>
  <si>
    <t>Installierte elek-trische Leistung</t>
  </si>
  <si>
    <t>Erstmalige Eigenversorgung</t>
  </si>
  <si>
    <t>Inbetriebnahme-datum</t>
  </si>
  <si>
    <t>Energieträger</t>
  </si>
  <si>
    <t>Anlagentyp</t>
  </si>
  <si>
    <t>Anlagenschlüssel</t>
  </si>
  <si>
    <t>EIC-Code</t>
  </si>
  <si>
    <t>Anschlussnetzbetreiber</t>
  </si>
  <si>
    <t>Ort</t>
  </si>
  <si>
    <t>PLZ</t>
  </si>
  <si>
    <t>Hausnummer</t>
  </si>
  <si>
    <t>Straße</t>
  </si>
  <si>
    <t>Angaben zu Ihren Stromerzeugungsanlagen</t>
  </si>
  <si>
    <t>11YR00000002641J</t>
  </si>
  <si>
    <t xml:space="preserve">WSW Netz GmbH </t>
  </si>
  <si>
    <t>11YR00000004035S</t>
  </si>
  <si>
    <t>WEV Warendorfer Energieversorgung GmbH</t>
  </si>
  <si>
    <t xml:space="preserve">WESTNETZ GmbH </t>
  </si>
  <si>
    <t>11YR00000002183N</t>
  </si>
  <si>
    <t xml:space="preserve">Westfalen Weser Netz GmbH </t>
  </si>
  <si>
    <t>11YR00000004655Z</t>
  </si>
  <si>
    <t xml:space="preserve">Weißachtalkraftwerke eG </t>
  </si>
  <si>
    <t>11YR00000004862U_D_VSE_NETZ</t>
  </si>
  <si>
    <t xml:space="preserve">VSE Verteilnetz GmbH </t>
  </si>
  <si>
    <t>11YR00000002711O_D_EW_WEISSENHORN_NETZ_GMBH</t>
  </si>
  <si>
    <t xml:space="preserve">Verteilnetze Energie Weißenhorn GmbH &amp; Co. KG </t>
  </si>
  <si>
    <t>11YR00000002483B</t>
  </si>
  <si>
    <t xml:space="preserve">Vereinigte Wertach-Elektrizitätswerke GmbH </t>
  </si>
  <si>
    <t>11YR00000002305Z</t>
  </si>
  <si>
    <t>Verbandsgemeindewerke Enkenbach-Alsenborn</t>
  </si>
  <si>
    <t>11YR00000004203X</t>
  </si>
  <si>
    <t>Verbandsgemeinde Römerberg-Dudenhofen</t>
  </si>
  <si>
    <t>11YR00000002832C</t>
  </si>
  <si>
    <t xml:space="preserve">Veolia Industriepark Deutschland GmbH </t>
  </si>
  <si>
    <t>11YR000000014878_D_TW_LOSHEIM_NETZ</t>
  </si>
  <si>
    <t xml:space="preserve">TWL-Verteilnetz GmbH </t>
  </si>
  <si>
    <t>11YR00000001294J</t>
  </si>
  <si>
    <t xml:space="preserve">Thüga Energienetze GmbH </t>
  </si>
  <si>
    <t>11YR00000001459D</t>
  </si>
  <si>
    <t xml:space="preserve">Teutoburger Energie Netzwerk eG </t>
  </si>
  <si>
    <t>11YR00000001066W</t>
  </si>
  <si>
    <t xml:space="preserve">T.W.O. Technische Werke Osning GmbH </t>
  </si>
  <si>
    <t>11YR00000001715L</t>
  </si>
  <si>
    <t xml:space="preserve">Syna GmbH </t>
  </si>
  <si>
    <t>11YR00000001826C</t>
  </si>
  <si>
    <t xml:space="preserve">SWV Regional GmbH </t>
  </si>
  <si>
    <t>11YR000000026922</t>
  </si>
  <si>
    <t xml:space="preserve">SWT Stadtwerke Trier Versorgungs-GmbH </t>
  </si>
  <si>
    <t>11YR000000014017</t>
  </si>
  <si>
    <t xml:space="preserve">SWS Netze Solingen GmbH </t>
  </si>
  <si>
    <t>11YR00000002989G</t>
  </si>
  <si>
    <t xml:space="preserve">SWO Netz GmbH </t>
  </si>
  <si>
    <t>11YR000000013118</t>
  </si>
  <si>
    <t xml:space="preserve">SWL Verteilungsnetzgesellschaft mbH </t>
  </si>
  <si>
    <t>11YR00000002155S</t>
  </si>
  <si>
    <t xml:space="preserve">SWL Übertragungsnetzgesellschaft mbH </t>
  </si>
  <si>
    <t>11YR00000001446M</t>
  </si>
  <si>
    <t xml:space="preserve">SWL - energis Netzgesellschaft mbH &amp; Co. KG </t>
  </si>
  <si>
    <t>11YR00000002596Z_D_KNS_TWK</t>
  </si>
  <si>
    <t>SWK Stadtwerke Kaiserslautern Versorgungs-AG</t>
  </si>
  <si>
    <t>11YR00000001912J</t>
  </si>
  <si>
    <t xml:space="preserve">swa Netze GmbH </t>
  </si>
  <si>
    <t>11YR000000012154</t>
  </si>
  <si>
    <t xml:space="preserve">SVS-Versorgungsbetriebe GmbH </t>
  </si>
  <si>
    <t>11YR00000002073U</t>
  </si>
  <si>
    <t xml:space="preserve">Stromkontor Netzgesellschaft mbH </t>
  </si>
  <si>
    <t>11YR00000004694P</t>
  </si>
  <si>
    <t>Strom- und Gasversorgung Versmold GmbH</t>
  </si>
  <si>
    <t>11YR00000002322Z</t>
  </si>
  <si>
    <t xml:space="preserve">STEAG Netz GmbH </t>
  </si>
  <si>
    <t>11YR000000040107</t>
  </si>
  <si>
    <t xml:space="preserve">Stadtwerke Zweibrücken GmbH </t>
  </si>
  <si>
    <t>11YR00000003134V</t>
  </si>
  <si>
    <t xml:space="preserve">Stadtwerke Witten GmbH </t>
  </si>
  <si>
    <t>11YR00000004025V</t>
  </si>
  <si>
    <t xml:space="preserve">Stadtwerke Wiesbaden Netz GmbH </t>
  </si>
  <si>
    <t>11YR000000038513</t>
  </si>
  <si>
    <t xml:space="preserve">Stadtwerke Werl GmbH </t>
  </si>
  <si>
    <t>11YR00000002898J</t>
  </si>
  <si>
    <t xml:space="preserve">Stadtwerke Weilburg GmbH </t>
  </si>
  <si>
    <t>11YR00000001895U</t>
  </si>
  <si>
    <t xml:space="preserve">Stadtwerke Waiblingen GmbH </t>
  </si>
  <si>
    <t>11YR00000003986H</t>
  </si>
  <si>
    <t xml:space="preserve">Stadtwerke Wachenheim </t>
  </si>
  <si>
    <t>11YR00000002671A</t>
  </si>
  <si>
    <t xml:space="preserve">Stadtwerke Völklingen Netz GmbH </t>
  </si>
  <si>
    <t>11YR000000023885</t>
  </si>
  <si>
    <t xml:space="preserve">Stadtwerke Velbert GmbH </t>
  </si>
  <si>
    <t>11YR00000001652J</t>
  </si>
  <si>
    <t xml:space="preserve">Stadtwerke Unna GmbH </t>
  </si>
  <si>
    <t>11YR00000003724A</t>
  </si>
  <si>
    <t>Stadtwerke Ulm/Neu-Ulm Netze GmbH</t>
  </si>
  <si>
    <t>11YR000000044912</t>
  </si>
  <si>
    <t xml:space="preserve">Stadtwerke Troisdorf GmbH </t>
  </si>
  <si>
    <t>11YR00000002734C</t>
  </si>
  <si>
    <t xml:space="preserve">Stadtwerke Sulzbach/Saar GmbH </t>
  </si>
  <si>
    <t>11YR00000002873Z</t>
  </si>
  <si>
    <t xml:space="preserve">Stadtwerke St. Ingbert GmbH </t>
  </si>
  <si>
    <t>11YR00000001867Z</t>
  </si>
  <si>
    <t xml:space="preserve">Stadtwerke Speyer GmbH </t>
  </si>
  <si>
    <t>11YR00000002295C</t>
  </si>
  <si>
    <t xml:space="preserve">Stadtwerke Soest GmbH </t>
  </si>
  <si>
    <t>11YR000000033856</t>
  </si>
  <si>
    <t xml:space="preserve">Stadtwerke Schwerte GmbH </t>
  </si>
  <si>
    <t>11YR00000002046X</t>
  </si>
  <si>
    <t xml:space="preserve">Stadtwerke Schwäbisch Hall GmbH </t>
  </si>
  <si>
    <t>11YR00000004081L</t>
  </si>
  <si>
    <t xml:space="preserve">Stadtwerke Schüttorf - Emsbüren GmbH </t>
  </si>
  <si>
    <t>11YR00000003245M</t>
  </si>
  <si>
    <t xml:space="preserve">Stadtwerke Schifferstadt </t>
  </si>
  <si>
    <t>11YR00000001418R</t>
  </si>
  <si>
    <t xml:space="preserve">Stadtwerke Saarbrücken Netz AG </t>
  </si>
  <si>
    <t>11YR000000021145</t>
  </si>
  <si>
    <t xml:space="preserve">Stadtwerke Rhede GmbH </t>
  </si>
  <si>
    <t>11YR00000002776X</t>
  </si>
  <si>
    <t xml:space="preserve">Stadtwerke Ratingen GmbH </t>
  </si>
  <si>
    <t>11YR00000003133X_D_RAMSTEIN</t>
  </si>
  <si>
    <t xml:space="preserve">Stadtwerke Ramstein-Miesenbach GmbH </t>
  </si>
  <si>
    <t>11YR00000001392J</t>
  </si>
  <si>
    <t xml:space="preserve">Stadtwerke Radevormwald GmbH </t>
  </si>
  <si>
    <t>11YR000000038602</t>
  </si>
  <si>
    <t>Stadtwerke Pirmasens Versorgungs GmbH</t>
  </si>
  <si>
    <t>11YR000000049205</t>
  </si>
  <si>
    <t xml:space="preserve">Stadtwerke Ochtrup </t>
  </si>
  <si>
    <t>11YR000000027651</t>
  </si>
  <si>
    <t xml:space="preserve">Stadtwerke Neuwied GmbH </t>
  </si>
  <si>
    <t>11YR00000001193P</t>
  </si>
  <si>
    <t>Stadtwerke Neustadt a.d. Weinstraße GmbH</t>
  </si>
  <si>
    <t>11YR000000035387</t>
  </si>
  <si>
    <t xml:space="preserve">Stadtwerke Neu-Isenburg GmbH </t>
  </si>
  <si>
    <t>11YR00000003888H</t>
  </si>
  <si>
    <t xml:space="preserve">Stadtwerke Nettetal GmbH </t>
  </si>
  <si>
    <t>11YR000000013231</t>
  </si>
  <si>
    <t xml:space="preserve">Stadtwerke Mühlheim am Main GmbH </t>
  </si>
  <si>
    <t>11YR00000001878U</t>
  </si>
  <si>
    <t xml:space="preserve">Stadtwerke Menden GmbH </t>
  </si>
  <si>
    <t>11YR00000001258N</t>
  </si>
  <si>
    <t xml:space="preserve">Stadtwerke Mainz Netze GmbH </t>
  </si>
  <si>
    <t>11YR000000022044</t>
  </si>
  <si>
    <t xml:space="preserve">Stadtwerke Lünen GmbH </t>
  </si>
  <si>
    <t>11YR00000002529D</t>
  </si>
  <si>
    <t xml:space="preserve">Stadtwerke Lippstadt GmbH </t>
  </si>
  <si>
    <t>11YR00000002184L</t>
  </si>
  <si>
    <t xml:space="preserve">Stadtwerke Lingen GmbH </t>
  </si>
  <si>
    <t>11YR00000003172N</t>
  </si>
  <si>
    <t xml:space="preserve">Stadtwerke Langen GmbH </t>
  </si>
  <si>
    <t>11YR00000001113C</t>
  </si>
  <si>
    <t xml:space="preserve">Stadtwerke Landsberg KU </t>
  </si>
  <si>
    <t>11YR00000001462O</t>
  </si>
  <si>
    <t xml:space="preserve">Stadtwerke Lambrecht (Pfalz) GmbH </t>
  </si>
  <si>
    <t>11YR00000004029N_D_KNS_KUSEL</t>
  </si>
  <si>
    <t xml:space="preserve">Stadtwerke Kusel GmbH </t>
  </si>
  <si>
    <t>11YR000000036901</t>
  </si>
  <si>
    <t xml:space="preserve">Stadtwerke Kleve GmbH </t>
  </si>
  <si>
    <t>11YR00000004305P</t>
  </si>
  <si>
    <t xml:space="preserve">Stadtwerke Kempen GmbH </t>
  </si>
  <si>
    <t>11YR00000001680E</t>
  </si>
  <si>
    <t xml:space="preserve">Stadtwerke Jülich GmbH </t>
  </si>
  <si>
    <t>11YR00000002920F</t>
  </si>
  <si>
    <t xml:space="preserve">Stadtwerke Iserlohn GmbH </t>
  </si>
  <si>
    <t>11YR000000014797</t>
  </si>
  <si>
    <t xml:space="preserve">Stadtwerke Homburg GmbH </t>
  </si>
  <si>
    <t>11YR00000003360M</t>
  </si>
  <si>
    <t xml:space="preserve">Stadtwerke Hilden GmbH </t>
  </si>
  <si>
    <t>11YR00000003319J</t>
  </si>
  <si>
    <t xml:space="preserve">Stadtwerke Herne AG </t>
  </si>
  <si>
    <t>11YR00000004638Z</t>
  </si>
  <si>
    <t xml:space="preserve">Stadtwerke Heiligenhaus GmbH </t>
  </si>
  <si>
    <t>11YR000000033864</t>
  </si>
  <si>
    <t xml:space="preserve">Stadtwerke Harsewinkel GmbH </t>
  </si>
  <si>
    <t>11YR000000014130</t>
  </si>
  <si>
    <t>Stadtwerke Haltern am See GmbH</t>
  </si>
  <si>
    <t>11YR000000028550</t>
  </si>
  <si>
    <t xml:space="preserve">Stadtwerke Grünstadt GmbH </t>
  </si>
  <si>
    <t>11YR00000001672D</t>
  </si>
  <si>
    <t>Stadtwerke Groß-Gerau Versorgungs GmbH</t>
  </si>
  <si>
    <t>11YR00000002643F</t>
  </si>
  <si>
    <t xml:space="preserve">Stadtwerke Gronau GmbH </t>
  </si>
  <si>
    <t>11YR00000003705E</t>
  </si>
  <si>
    <t xml:space="preserve">Stadtwerke Greven GmbH </t>
  </si>
  <si>
    <t>11YR00000002626F</t>
  </si>
  <si>
    <t xml:space="preserve">Stadtwerke Goch GmbH </t>
  </si>
  <si>
    <t>11YR00000002662B</t>
  </si>
  <si>
    <t xml:space="preserve">Stadtwerke GmbH Bad Kreuznach </t>
  </si>
  <si>
    <t>11YR00000004173G</t>
  </si>
  <si>
    <t xml:space="preserve">Stadtwerke Germersheim GmbH </t>
  </si>
  <si>
    <t>11YR00000003803E</t>
  </si>
  <si>
    <t>Stadtwerke Georgsmarienhütte Netz GmbH</t>
  </si>
  <si>
    <t>11YR00000003304W</t>
  </si>
  <si>
    <t xml:space="preserve">Stadtwerke Geldern Netz GmbH </t>
  </si>
  <si>
    <t>11YR000000021056</t>
  </si>
  <si>
    <t>Stadtwerke Fröndenberg GmbH</t>
  </si>
  <si>
    <t>11YR00000001247S</t>
  </si>
  <si>
    <t xml:space="preserve">Stadtwerke Frankenthal GmbH </t>
  </si>
  <si>
    <t>11YR000000021153</t>
  </si>
  <si>
    <t xml:space="preserve">Stadtwerke EVB Huntetal GmbH </t>
  </si>
  <si>
    <t>11YR00000003136R</t>
  </si>
  <si>
    <t xml:space="preserve">Stadtwerke ETO GmbH &amp; Co. KG </t>
  </si>
  <si>
    <t>11YR00000001382M</t>
  </si>
  <si>
    <t xml:space="preserve">Stadtwerke Erkrath GmbH </t>
  </si>
  <si>
    <t>11YR00000002751C</t>
  </si>
  <si>
    <t xml:space="preserve">Stadtwerke Emsdetten GmbH </t>
  </si>
  <si>
    <t>11YR00000003153R</t>
  </si>
  <si>
    <t xml:space="preserve">Stadtwerke Emmerich GmbH </t>
  </si>
  <si>
    <t>11YR000000036189</t>
  </si>
  <si>
    <t xml:space="preserve">Stadtwerke Dülmen GmbH </t>
  </si>
  <si>
    <t>11YR00000002325T</t>
  </si>
  <si>
    <t xml:space="preserve">Stadtwerke Dreieich GmbH </t>
  </si>
  <si>
    <t>11YR00000003785R</t>
  </si>
  <si>
    <t xml:space="preserve">Stadtwerke Dillingen/Saar Netzgesellschaft mbH </t>
  </si>
  <si>
    <t>11YR00000001264S</t>
  </si>
  <si>
    <t xml:space="preserve">Stadtwerke Deidesheim GmbH </t>
  </si>
  <si>
    <t>11YR00000003781Z</t>
  </si>
  <si>
    <t xml:space="preserve">Stadtwerke Coesfeld GmbH </t>
  </si>
  <si>
    <t>11YR00000002358E</t>
  </si>
  <si>
    <t xml:space="preserve">Stadtwerke Brühl GmbH </t>
  </si>
  <si>
    <t>11YR00000001622S</t>
  </si>
  <si>
    <t xml:space="preserve">Stadtwerke Bramsche GmbH </t>
  </si>
  <si>
    <t>11YR00000001908A</t>
  </si>
  <si>
    <t xml:space="preserve">Stadtwerke Borken/Westf. GmbH </t>
  </si>
  <si>
    <t>11YR000000038238</t>
  </si>
  <si>
    <t xml:space="preserve">Stadtwerke Bochum Netz GmbH </t>
  </si>
  <si>
    <t>11YR00000004828U</t>
  </si>
  <si>
    <t xml:space="preserve">Stadtwerke Bliestal GmbH </t>
  </si>
  <si>
    <t>11YR00000001811P</t>
  </si>
  <si>
    <t xml:space="preserve">Stadtwerke Bexbach GmbH </t>
  </si>
  <si>
    <t>11YR000000034771</t>
  </si>
  <si>
    <t xml:space="preserve">Stadtwerke Bad Wörishofen </t>
  </si>
  <si>
    <t>11YR00000004232Q</t>
  </si>
  <si>
    <t xml:space="preserve">Stadtwerke Bad Dürkheim GmbH </t>
  </si>
  <si>
    <t>11YR00000004129J</t>
  </si>
  <si>
    <t xml:space="preserve">Stadtwerke Bad Bergzabern GmbH </t>
  </si>
  <si>
    <t>11YR000000034569</t>
  </si>
  <si>
    <t xml:space="preserve">Stadtwerke Annweiler </t>
  </si>
  <si>
    <t>11YR00000001373N</t>
  </si>
  <si>
    <t xml:space="preserve">Stadtwerke Andernach Energie GmbH </t>
  </si>
  <si>
    <t>11YR00000004945Q</t>
  </si>
  <si>
    <t xml:space="preserve">Stadtwerke Ahaus GmbH </t>
  </si>
  <si>
    <t>11YR00000002427L_SSW_NETZ</t>
  </si>
  <si>
    <t xml:space="preserve">SSW Netz GmbH </t>
  </si>
  <si>
    <t>11YR00000001201F</t>
  </si>
  <si>
    <t>Saerbecker Ver- und Entsorgungs- netzgesellschaft mbH</t>
  </si>
  <si>
    <t>11YR00000003370J</t>
  </si>
  <si>
    <t xml:space="preserve">Rheinhessische Energie- und Wasserversorgungs-GmbH </t>
  </si>
  <si>
    <t>11YR00000004331O</t>
  </si>
  <si>
    <t xml:space="preserve">Rheinische NETZGesellschaft mbH </t>
  </si>
  <si>
    <t>11YR00000004892L</t>
  </si>
  <si>
    <t xml:space="preserve">regionetz GmbH </t>
  </si>
  <si>
    <t>11YR00000001555H</t>
  </si>
  <si>
    <t xml:space="preserve">Pfalzwerke Netz AG </t>
  </si>
  <si>
    <t>11YR00000001976U</t>
  </si>
  <si>
    <t>Ortsgemeinde Stelzenberg BgA Elektrizitätswerk</t>
  </si>
  <si>
    <t>11YR00000001522W</t>
  </si>
  <si>
    <t xml:space="preserve">Oberhausener Netzgesellschaft mbH </t>
  </si>
  <si>
    <t>11YR00000004780W_D_SW_WADERN_NETZ</t>
  </si>
  <si>
    <t xml:space="preserve">Netzwerke Wadern GmbH </t>
  </si>
  <si>
    <t>11YR000000035840_D_TWS_NETZ</t>
  </si>
  <si>
    <t xml:space="preserve">NWS Netzwerke Saarwellingen GmbH </t>
  </si>
  <si>
    <t>11YR00000003786P</t>
  </si>
  <si>
    <t>nvb Nordhorner Versorgungsbetriebe GmbH</t>
  </si>
  <si>
    <t>11YR00000003918Y</t>
  </si>
  <si>
    <t>NGN NETZGESELLSCHAFT NIEDERRHEIN MBH</t>
  </si>
  <si>
    <t>11YR00000004218K</t>
  </si>
  <si>
    <t xml:space="preserve">NEW Netz GmbH </t>
  </si>
  <si>
    <t>11YR00000002109Z_D_SW_SAARLOUIS_NETZ</t>
  </si>
  <si>
    <t xml:space="preserve">Netzwerke Saarlouis GmbH </t>
  </si>
  <si>
    <t>11YR00000003938S_D_SW_MERZIG_NETZ</t>
  </si>
  <si>
    <t xml:space="preserve">Netzwerke Merzig GmbH </t>
  </si>
  <si>
    <t>11YR000000024954</t>
  </si>
  <si>
    <t xml:space="preserve">Netzgesellschaft Lübbecke mbH </t>
  </si>
  <si>
    <t>11YR000000033011</t>
  </si>
  <si>
    <t xml:space="preserve">Netzgesellschaft Gütersloh mbH </t>
  </si>
  <si>
    <t>11YR00000001180Y_D_SW_DUESSELDORF_NETZ</t>
  </si>
  <si>
    <t xml:space="preserve">Netzgesellschaft Düsseldorf mbH </t>
  </si>
  <si>
    <t>11YR00000004015Y</t>
  </si>
  <si>
    <t xml:space="preserve">Netzgesellschaft Ahlen mbH </t>
  </si>
  <si>
    <t>11YR00000002363L</t>
  </si>
  <si>
    <t xml:space="preserve">Netze Duisburg GmbH </t>
  </si>
  <si>
    <t>11YR000000037711</t>
  </si>
  <si>
    <t>mve eurokom GmbH</t>
  </si>
  <si>
    <t>11YR00000004795J</t>
  </si>
  <si>
    <t xml:space="preserve">münsterNETZ GmbH </t>
  </si>
  <si>
    <t>11YR00000003630J</t>
  </si>
  <si>
    <t xml:space="preserve">Mittelhessen Netz GmbH </t>
  </si>
  <si>
    <t>11YR000000028178</t>
  </si>
  <si>
    <t>MEGA Monheimer Elektrizitäts- und Gasversorgung GmbH</t>
  </si>
  <si>
    <t>11YR00000001239R</t>
  </si>
  <si>
    <t xml:space="preserve">Mainnetz GmbH </t>
  </si>
  <si>
    <t>11YR00000002127X</t>
  </si>
  <si>
    <t xml:space="preserve">LEW Verteilnetz GmbH </t>
  </si>
  <si>
    <t>11YR00000002504T</t>
  </si>
  <si>
    <t xml:space="preserve">Leitungspartner GmbH </t>
  </si>
  <si>
    <t>11YR00000004613E_D_KNS_TWL</t>
  </si>
  <si>
    <t>KNS Kommunale Netzgesellschaft Südwest mbH</t>
  </si>
  <si>
    <t>11YR00000004211Y</t>
  </si>
  <si>
    <t xml:space="preserve">KEW Kommunale Energie- und Wasserversorgung AG </t>
  </si>
  <si>
    <t>11YR000000027279</t>
  </si>
  <si>
    <t>KEEP - Kommunale Eisenberger Energiepartner GmbH</t>
  </si>
  <si>
    <t>11YR00000002922B</t>
  </si>
  <si>
    <t xml:space="preserve">INFRAWEST GmbH </t>
  </si>
  <si>
    <t>11YR00000004443D</t>
  </si>
  <si>
    <t>InfraServ GmbH &amp; Co. Wiesbaden KG</t>
  </si>
  <si>
    <t>11YR00000004566Y</t>
  </si>
  <si>
    <t>InfraServ GmbH &amp; Co. Knapsack KG</t>
  </si>
  <si>
    <t>11YR000000030330</t>
  </si>
  <si>
    <t>IGS Netze GmbH</t>
  </si>
  <si>
    <t>11YR00000004190G</t>
  </si>
  <si>
    <t xml:space="preserve">Hertener Stadtwerke GmbH </t>
  </si>
  <si>
    <t>11YR00000003423O</t>
  </si>
  <si>
    <t>Henkel AG &amp; Co. KGaA</t>
  </si>
  <si>
    <t>11YR00000003069G_D_GWS_NETZ</t>
  </si>
  <si>
    <t>GWS Netz GmbH</t>
  </si>
  <si>
    <t>11YR00000004800F</t>
  </si>
  <si>
    <t>GWE - energis- Netzgesellschaft mbH &amp; Co. KG</t>
  </si>
  <si>
    <t>11YR000000035735</t>
  </si>
  <si>
    <t>GSW Gemeinschaftsstadtwerke GmbH Kamen-Bönen-Bergkamen</t>
  </si>
  <si>
    <t>11YR000000046370</t>
  </si>
  <si>
    <t>GGEW Gruppen-Gas- und Elektrizitätswerk Bergstraße AG</t>
  </si>
  <si>
    <t>11YR00000004046N</t>
  </si>
  <si>
    <t xml:space="preserve">GETEC net zeta GmbH &amp; Co.KG </t>
  </si>
  <si>
    <t>11YR00000002473E</t>
  </si>
  <si>
    <t xml:space="preserve">GETEC net gamma GmbH &amp; Co.KG </t>
  </si>
  <si>
    <t>11YR00000002135Y</t>
  </si>
  <si>
    <t xml:space="preserve">GETEC net eta GmbH &amp; Co.KG </t>
  </si>
  <si>
    <t>11YR000000036715</t>
  </si>
  <si>
    <t xml:space="preserve">GETEC net delta GmbH &amp; Co.KG </t>
  </si>
  <si>
    <t>11YR00000002998F</t>
  </si>
  <si>
    <t>GETEC net beta GmbH &amp; Co.KG</t>
  </si>
  <si>
    <t>11YR000000035832</t>
  </si>
  <si>
    <t>GETEC net alpha GmbH &amp; Co.KG</t>
  </si>
  <si>
    <t>11YR00000004838R</t>
  </si>
  <si>
    <t>Gemeindewerke Wickede (Ruhr) GmbH</t>
  </si>
  <si>
    <t>11YR00000003990Q</t>
  </si>
  <si>
    <t xml:space="preserve">Gemeindewerke Weidenthal </t>
  </si>
  <si>
    <t>11YR00000002725D</t>
  </si>
  <si>
    <t>Gemeindewerke Waldfischbach-Burgalben</t>
  </si>
  <si>
    <t>11YR00000001753D</t>
  </si>
  <si>
    <t xml:space="preserve">Gemeindewerke Wadgassen GmbH </t>
  </si>
  <si>
    <t>11YR00000003782X</t>
  </si>
  <si>
    <t xml:space="preserve">Gemeindewerke Stockstadt </t>
  </si>
  <si>
    <t>11YR000000037371</t>
  </si>
  <si>
    <t xml:space="preserve">Gemeindewerke Rülzheim </t>
  </si>
  <si>
    <t>11YR00000002454I</t>
  </si>
  <si>
    <t xml:space="preserve">Gemeindewerke Rheinzabern </t>
  </si>
  <si>
    <t>11YR00000001091X</t>
  </si>
  <si>
    <t xml:space="preserve">Gemeindewerke Peißenberg KU </t>
  </si>
  <si>
    <t>11YR000000016001</t>
  </si>
  <si>
    <t xml:space="preserve">Gemeindewerke Nümbrecht GmbH </t>
  </si>
  <si>
    <t>11YR00000001831J_D_KNS_MUENCHWEILER</t>
  </si>
  <si>
    <t>Gemeindewerke Münchweiler a.d. Rodalb AöR</t>
  </si>
  <si>
    <t>11YR00000002414U</t>
  </si>
  <si>
    <t xml:space="preserve">Gemeindewerke Krickenbach </t>
  </si>
  <si>
    <t>11YR00000003533H</t>
  </si>
  <si>
    <t xml:space="preserve">Gemeindewerke Kirkel GmbH </t>
  </si>
  <si>
    <t>11YR00000003055R_D_HUETSCHENHAUSEN</t>
  </si>
  <si>
    <t xml:space="preserve">Gemeindewerke Hütschenhausen </t>
  </si>
  <si>
    <t>11YR000000031205</t>
  </si>
  <si>
    <t>Gemeindewerke Herxheim - Elektrizitätswerk -</t>
  </si>
  <si>
    <t>11YR00000001763A</t>
  </si>
  <si>
    <t xml:space="preserve">Gemeindewerke Haßloch GmbH </t>
  </si>
  <si>
    <t>11YR00000003191J</t>
  </si>
  <si>
    <t xml:space="preserve">Gemeindewerke Grefrath GmbH </t>
  </si>
  <si>
    <t>11YR00000002913C</t>
  </si>
  <si>
    <t xml:space="preserve">Gemeindewerke Enkenbach-Alsenborn </t>
  </si>
  <si>
    <t>11YR00000002056U</t>
  </si>
  <si>
    <t xml:space="preserve">Gemeindewerke Budenheim AöR </t>
  </si>
  <si>
    <t>11YR00000004504J</t>
  </si>
  <si>
    <t xml:space="preserve">Gemeindewerke Bobenheim-Roxheim GmbH </t>
  </si>
  <si>
    <t>11YR00000002562F</t>
  </si>
  <si>
    <t xml:space="preserve">Gemeindewerk Hördt </t>
  </si>
  <si>
    <t>11YR00000001894W</t>
  </si>
  <si>
    <t xml:space="preserve">Gemeindeverwaltung Lambsheim </t>
  </si>
  <si>
    <t>11YR00000003037T</t>
  </si>
  <si>
    <t>Gemeinde-Elektrizitäts- und Wasserwerk Burtenbach</t>
  </si>
  <si>
    <t>11YR00000004678N</t>
  </si>
  <si>
    <t xml:space="preserve">Fürstlich Fugger v. Glött`sche E-Werks GmbH &amp; Co. KG </t>
  </si>
  <si>
    <t>11YR00000002978L</t>
  </si>
  <si>
    <t xml:space="preserve">EWR Netz GmbH </t>
  </si>
  <si>
    <t>11YR00000002092Q</t>
  </si>
  <si>
    <t xml:space="preserve">EWR GmbH </t>
  </si>
  <si>
    <t>11YR00000001974Y</t>
  </si>
  <si>
    <t>Elektrizitätswerk Hammermühle Versorgungs GmbH</t>
  </si>
  <si>
    <t>11YR00000003339D</t>
  </si>
  <si>
    <t xml:space="preserve">E-Werk Meckenheim/Pfalz </t>
  </si>
  <si>
    <t>11YR000000028526</t>
  </si>
  <si>
    <t xml:space="preserve">e-werk Gerolsheim </t>
  </si>
  <si>
    <t>11YR00000002102C</t>
  </si>
  <si>
    <t xml:space="preserve">EVU Weilerbach </t>
  </si>
  <si>
    <t>11YR00000003712H</t>
  </si>
  <si>
    <t xml:space="preserve">EVU Dahn </t>
  </si>
  <si>
    <t>11YR00000004486W</t>
  </si>
  <si>
    <t>Evonik Degussa GmbH</t>
  </si>
  <si>
    <t>11YR000000040204</t>
  </si>
  <si>
    <t>EVI Energieversorgung Ihmert GmbH &amp; Co KG</t>
  </si>
  <si>
    <t>11YR00000004459Z</t>
  </si>
  <si>
    <t xml:space="preserve">e-rp GmbH </t>
  </si>
  <si>
    <t>11YR000000020270</t>
  </si>
  <si>
    <t xml:space="preserve">enwor - energie &amp; wasser vor ort GmbH </t>
  </si>
  <si>
    <t>11YR000000018733</t>
  </si>
  <si>
    <t xml:space="preserve">Enervie Vernetzt GmbH </t>
  </si>
  <si>
    <t>11YR00000002392E_D_ENERGIS_NETZ</t>
  </si>
  <si>
    <t xml:space="preserve">energis-Netzgesellschaft mbH </t>
  </si>
  <si>
    <t>11YR00000003480C</t>
  </si>
  <si>
    <t>Energieversorgung Rüsselsheim GmbH</t>
  </si>
  <si>
    <t>11YR00000002606L</t>
  </si>
  <si>
    <t xml:space="preserve">Energieversorgung Oelde GmbH </t>
  </si>
  <si>
    <t>11YR00000002172S</t>
  </si>
  <si>
    <t xml:space="preserve">Energieversorgung Limburg GmbH </t>
  </si>
  <si>
    <t>11YR00000004755V</t>
  </si>
  <si>
    <t>Energieversorgung Beckum GmbH &amp; Co. KG</t>
  </si>
  <si>
    <t>11YR00000001426S</t>
  </si>
  <si>
    <t>Energie- und Wasserversorgung Rheine GmbH</t>
  </si>
  <si>
    <t>11YR00000003334N</t>
  </si>
  <si>
    <t>Energie-und Bäderbetrieb -Elektrizitätswerk Hauenstein-</t>
  </si>
  <si>
    <t>11YR00000002519G</t>
  </si>
  <si>
    <t xml:space="preserve">EnergieSüdwest Netz GmbH </t>
  </si>
  <si>
    <t>11YR000000011247</t>
  </si>
  <si>
    <t xml:space="preserve">Energienetze Offenbach GmbH </t>
  </si>
  <si>
    <t>11YR000000018725</t>
  </si>
  <si>
    <t xml:space="preserve">Energienetze Mittelrhein GmbH &amp; Co. KG </t>
  </si>
  <si>
    <t>11YR00000003168E</t>
  </si>
  <si>
    <t xml:space="preserve">EnergieNetz Mitte GmbH </t>
  </si>
  <si>
    <t>11YR00000002492A</t>
  </si>
  <si>
    <t>Energie- und Wasserversorgung Hamm GmbH</t>
  </si>
  <si>
    <t>11YR00000004340N</t>
  </si>
  <si>
    <t xml:space="preserve">Elektrizitätswerk Hindelang eG </t>
  </si>
  <si>
    <t>11YR00000003985J</t>
  </si>
  <si>
    <t xml:space="preserve">Elektrizitätswerk Bruchmühlbach-Miesau </t>
  </si>
  <si>
    <t>11YR00000002714I</t>
  </si>
  <si>
    <t>Elektrizitätsgenossenschaft Rettenberg eG</t>
  </si>
  <si>
    <t>11YR000000015971</t>
  </si>
  <si>
    <t>Elektrizitätsgenossenschaft Oesterweg eG</t>
  </si>
  <si>
    <t>11YR00000003481A</t>
  </si>
  <si>
    <t>Elektrizitätsgenossenschaft Hasbergen eG</t>
  </si>
  <si>
    <t>11YR00000001602Y</t>
  </si>
  <si>
    <t>Elektrizitätsgenossenschaft Dirmstein eG</t>
  </si>
  <si>
    <t>11YR00000003169C</t>
  </si>
  <si>
    <t xml:space="preserve">ELE Verteilnetz GmbH </t>
  </si>
  <si>
    <t>11YR00000002082T</t>
  </si>
  <si>
    <t>EGC Energie- und Gebäudetechnik Control GmbH &amp; Co. KG</t>
  </si>
  <si>
    <t>11YR00000002291K_D_HEAG_NETZ</t>
  </si>
  <si>
    <t xml:space="preserve">e-netz Südhessen GmbH &amp; Co. KG </t>
  </si>
  <si>
    <t>11YR000000049213</t>
  </si>
  <si>
    <t xml:space="preserve">Dortmunder Netz GmbH </t>
  </si>
  <si>
    <t>11YR00000004247D</t>
  </si>
  <si>
    <t xml:space="preserve">Donau-Stadtwerke Dillingen-Lauingen </t>
  </si>
  <si>
    <t>11YRBAHNSTROM--P</t>
  </si>
  <si>
    <t>DB Energie GmbH</t>
  </si>
  <si>
    <t>11YR00000002039U</t>
  </si>
  <si>
    <t>CURRENTA GmbH &amp; Co. OHG</t>
  </si>
  <si>
    <t>11YR00000003695S</t>
  </si>
  <si>
    <t xml:space="preserve">Bonn-Netz GmbH </t>
  </si>
  <si>
    <t>11YR00000004975H</t>
  </si>
  <si>
    <t>Bocholter Energie und Wasserversorgung GmbH</t>
  </si>
  <si>
    <t>11YR00000003796M</t>
  </si>
  <si>
    <t xml:space="preserve">BIGGE ENERGIE GmbH &amp; Co. KG </t>
  </si>
  <si>
    <t>KWK-Anlage (hocheffizient)</t>
  </si>
  <si>
    <t>11YR00000001296F</t>
  </si>
  <si>
    <t xml:space="preserve">BEW Netze GmbH </t>
  </si>
  <si>
    <t>EEG-Anlage</t>
  </si>
  <si>
    <t>11YR00000004165F</t>
  </si>
  <si>
    <t>Bayernwerk AG</t>
  </si>
  <si>
    <t>11YR00000001842E</t>
  </si>
  <si>
    <t xml:space="preserve">Bad Honnef AG </t>
  </si>
  <si>
    <t>11YR00000002607J</t>
  </si>
  <si>
    <t xml:space="preserve">AVU Netz GmbH </t>
  </si>
  <si>
    <t>11YR00000002652E</t>
  </si>
  <si>
    <t xml:space="preserve">Aschaffenburger Versorgungs-GmbH </t>
  </si>
  <si>
    <t>11YR00000001182U</t>
  </si>
  <si>
    <t xml:space="preserve">Amprion GmbH </t>
  </si>
  <si>
    <t>Wasserkraft</t>
  </si>
  <si>
    <t>11YR00000004138I</t>
  </si>
  <si>
    <t xml:space="preserve">Alliander Netz Heinsberg GmbH </t>
  </si>
  <si>
    <t>Geothermie</t>
  </si>
  <si>
    <t>11YR00000001057X</t>
  </si>
  <si>
    <t xml:space="preserve">AllgäuNetz GmbH &amp; Co. KG </t>
  </si>
  <si>
    <t>Deponie-, Klär- oder Grubengas</t>
  </si>
  <si>
    <t>11YR000000010631</t>
  </si>
  <si>
    <t xml:space="preserve">Abita Energie Otterberg GmbH </t>
  </si>
  <si>
    <t>Biomasse</t>
  </si>
  <si>
    <t>Nicht öffentliches oder geschlossenes Verteilnetz (Kundenanlage)</t>
  </si>
  <si>
    <t>Windenergie an Land</t>
  </si>
  <si>
    <t>Solare Strahlungsenergie</t>
  </si>
  <si>
    <t>VNB</t>
  </si>
  <si>
    <t>Strommengen nach § 60 oder 6113:</t>
  </si>
  <si>
    <t>Strommengen nach § 61_1</t>
  </si>
  <si>
    <t>Eigenversorgung</t>
  </si>
  <si>
    <t>Strommengen zur Eigenversorgung sind gem § 74a EEG 2017 für jede Stromerzeugungsanlage einzeln zu melden</t>
  </si>
  <si>
    <t>Umlagekategorien für die Klassifizierung der Strommengen.</t>
  </si>
  <si>
    <t>Spalte N:</t>
  </si>
  <si>
    <t>Installierte elektrische Leistung</t>
  </si>
  <si>
    <t>Vorgangsnummer des BAFA
Textfeld; leer sofern nicht vorhanden</t>
  </si>
  <si>
    <t>Zahlenfeld in [kWh]</t>
  </si>
  <si>
    <t xml:space="preserve">Angabe der Strommenge des Belieferungsanteils des EVU zur Überprüfung bzw. Ermittlung des anteiligen Selbstbehaltes nach § 64 Abs. 2 Satz 1 oder § 103 Abs. 4 Nr. 2 EEG für den Meldezeitraum. Für diesen wird die EEG-Umlage für den Stromanteil bis 1 GWh nicht begrenzt. </t>
  </si>
  <si>
    <t>Sofern die Belieferung über mehrere EVUs erfolgt, ist eine Aufteilung des Selbstbehaltes notwendig. Die Summe aller EVU-Angaben muss 1 GWh betragen. Erfolgt keine Angabe, wird der Selbstbehaltsanteil von 1 GWh unterstellt.</t>
  </si>
  <si>
    <t>Inbetriebnahmedatum</t>
  </si>
  <si>
    <t>EEG-Umlage für Eigenversorgung
gem. § 61 Abs. 1 Satz 1  EEG 2014
(35 %)</t>
  </si>
  <si>
    <t>EEG-Umlage für Eigenversorgung
gem. § 61 Abs. 1 Satz 2 Nr. 1 EEG 2014
(100 %)</t>
  </si>
  <si>
    <t>EEG-Umlage für Eigenversorgung
gem. § 61 Abs. 1 Satz 2 Nr. 2 EEG 2014
(100 %)</t>
  </si>
  <si>
    <t>keine EEG-Umlage ür Eigenversorgung
gem. § 61 Abs. 2 Nr. 4 EEG 2014</t>
  </si>
  <si>
    <t>keine EEG-Umlage für Eigenerzeugung aus Bestandsanlagen über das öffentliche Netz gem. § 61 Abs. 3 oder 4 EEG 2014</t>
  </si>
  <si>
    <t>EEG-Umlage nach den Regelungen §§ 63-69 EEG 2014 bzw. Übergangsbestimmungen § 103 EEG 2014 zur Besonderen Ausgleichsregelung</t>
  </si>
  <si>
    <t>EEG-Umlage für gesamte Strommenge im Rahmen der BesAR nach §§ 63-69 und § 103 EEG 2014</t>
  </si>
  <si>
    <t xml:space="preserve">Diese EEG-umlagepflichtigen Strommengen umfassen ggf. auch umlagepflichtige Strommengen, für die wir </t>
  </si>
  <si>
    <t>EV-Kategorien</t>
  </si>
  <si>
    <t>BesAr-Kategorien</t>
  </si>
  <si>
    <t>LV-Katgorien</t>
  </si>
  <si>
    <t>keine EEG-Umlage für gesamte Eigenerzeugung aus Bestandsanlagen über das öffentliche Netz gem. § 61 Abs. 3 oder 4 EEG 2014</t>
  </si>
  <si>
    <t xml:space="preserve">Sofern auch eine Eigenversorgung an einer Abnahmestelle, für die die EEG-Umlage nach §§ 63 -69 EEG begrenzt, vorliegt sind die Eigenversorgungsmengen in diesem Ball einzutragen. </t>
  </si>
  <si>
    <t>Im Tabellenblatt 'Strommengen nach §§ 63-69_103' sind die Angaben zur Abnahmestelle, Spalte A-H ggf. Spalte L (indiv. EEG-Umlage), zusätzlich anzugeben.</t>
  </si>
  <si>
    <t>Konventionelle Anlage / KWK-Anlage nicht hocheffizient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</si>
</sst>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 #,##0\ &quot;€&quot;_-;\-* #,##0\ &quot;€&quot;_-;_-* &quot;-&quot;\ &quot;€&quot;_-;_-@_-"/>
    <numFmt numFmtId="44" formatCode="_-* #,##0.00\ &quot;€&quot;_-;\-* #,##0.00\ &quot;€&quot;_-;_-* &quot;-&quot;??\ &quot;€&quot;_-;_-@_-"/>
    <numFmt numFmtId="43" formatCode="_-* #,##0.00\ _€_-;\-* #,##0.00\ _€_-;_-* &quot;-&quot;??\ _€_-;_-@_-"/>
    <numFmt numFmtId="164" formatCode="#,##0.000"/>
    <numFmt numFmtId="165" formatCode="#,##0.0000"/>
    <numFmt numFmtId="166" formatCode="#,##0.00000"/>
    <numFmt numFmtId="167" formatCode="0.0000"/>
    <numFmt numFmtId="168" formatCode="0.00000"/>
    <numFmt numFmtId="169" formatCode="_(* #,##0.00_);_(* \(#,##0.00\);_(* &quot;-&quot;??_);_(@_)"/>
  </numFmts>
  <fonts count="92">
    <font>
      <sz val="10"/>
      <name val="Arial"/>
    </font>
    <font>
      <sz val="10"/>
      <name val="Arial"/>
      <family val="2"/>
    </font>
    <font>
      <b/>
      <sz val="10"/>
      <name val="Arial"/>
      <family val="2"/>
    </font>
    <font>
      <b/>
      <sz val="12"/>
      <name val="Arial"/>
      <family val="2"/>
    </font>
    <font>
      <sz val="8"/>
      <name val="Arial"/>
      <family val="2"/>
    </font>
    <font>
      <sz val="10"/>
      <name val="Arial"/>
      <family val="2"/>
    </font>
    <font>
      <b/>
      <sz val="10"/>
      <color indexed="10"/>
      <name val="Arial"/>
      <family val="2"/>
    </font>
    <font>
      <b/>
      <sz val="9"/>
      <color indexed="10"/>
      <name val="Arial"/>
      <family val="2"/>
    </font>
    <font>
      <b/>
      <sz val="8"/>
      <name val="Arial"/>
      <family val="2"/>
    </font>
    <font>
      <sz val="10"/>
      <color indexed="41"/>
      <name val="Arial"/>
      <family val="2"/>
    </font>
    <font>
      <b/>
      <sz val="8"/>
      <color indexed="81"/>
      <name val="Tahoma"/>
      <family val="2"/>
    </font>
    <font>
      <b/>
      <sz val="10"/>
      <color rgb="FFFF0000"/>
      <name val="Arial"/>
      <family val="2"/>
    </font>
    <font>
      <sz val="10"/>
      <color rgb="FFFF0000"/>
      <name val="Arial"/>
      <family val="2"/>
    </font>
    <font>
      <i/>
      <sz val="8"/>
      <name val="Arial"/>
      <family val="2"/>
    </font>
    <font>
      <b/>
      <sz val="14"/>
      <name val="Arial"/>
      <family val="2"/>
    </font>
    <font>
      <sz val="9"/>
      <color indexed="81"/>
      <name val="Tahoma"/>
      <family val="2"/>
    </font>
    <font>
      <sz val="9"/>
      <name val="Arial"/>
      <family val="2"/>
    </font>
    <font>
      <b/>
      <u/>
      <sz val="12"/>
      <name val="Arial"/>
      <family val="2"/>
    </font>
    <font>
      <sz val="11"/>
      <color theme="1"/>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b/>
      <sz val="10"/>
      <color indexed="52"/>
      <name val="Arial"/>
      <family val="2"/>
    </font>
    <font>
      <sz val="11"/>
      <color indexed="8"/>
      <name val="Calibri"/>
      <family val="2"/>
    </font>
    <font>
      <sz val="11"/>
      <color indexed="9"/>
      <name val="Calibri"/>
      <family val="2"/>
    </font>
    <font>
      <sz val="10"/>
      <color indexed="9"/>
      <name val="Arial"/>
      <family val="2"/>
    </font>
    <font>
      <sz val="11"/>
      <color indexed="20"/>
      <name val="Calibri"/>
      <family val="2"/>
    </font>
    <font>
      <u/>
      <sz val="10"/>
      <color indexed="36"/>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0"/>
      <color indexed="17"/>
      <name val="Arial"/>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0"/>
      <color indexed="60"/>
      <name val="Arial"/>
      <family val="2"/>
    </font>
    <font>
      <b/>
      <sz val="11"/>
      <color indexed="63"/>
      <name val="Calibri"/>
      <family val="2"/>
    </font>
    <font>
      <sz val="10"/>
      <color indexed="20"/>
      <name val="Arial"/>
      <family val="2"/>
    </font>
    <font>
      <b/>
      <sz val="18"/>
      <color indexed="56"/>
      <name val="Cambria"/>
      <family val="2"/>
    </font>
    <font>
      <b/>
      <sz val="11"/>
      <color indexed="8"/>
      <name val="Calibri"/>
      <family val="2"/>
    </font>
    <font>
      <b/>
      <sz val="18"/>
      <color indexed="62"/>
      <name val="Cambria"/>
      <family val="2"/>
    </font>
    <font>
      <b/>
      <sz val="15"/>
      <color indexed="62"/>
      <name val="Arial"/>
      <family val="2"/>
    </font>
    <font>
      <b/>
      <sz val="13"/>
      <color indexed="62"/>
      <name val="Arial"/>
      <family val="2"/>
    </font>
    <font>
      <b/>
      <sz val="11"/>
      <color indexed="62"/>
      <name val="Arial"/>
      <family val="2"/>
    </font>
    <font>
      <sz val="10"/>
      <color indexed="52"/>
      <name val="Arial"/>
      <family val="2"/>
    </font>
    <font>
      <sz val="11"/>
      <color indexed="10"/>
      <name val="Calibri"/>
      <family val="2"/>
    </font>
    <font>
      <b/>
      <sz val="10"/>
      <color indexed="9"/>
      <name val="Arial"/>
      <family val="2"/>
    </font>
    <font>
      <sz val="10"/>
      <color indexed="8"/>
      <name val="Arial"/>
      <family val="2"/>
    </font>
    <font>
      <b/>
      <sz val="10"/>
      <color indexed="63"/>
      <name val="Arial"/>
      <family val="2"/>
    </font>
    <font>
      <sz val="10"/>
      <color indexed="62"/>
      <name val="Arial"/>
      <family val="2"/>
    </font>
    <font>
      <b/>
      <sz val="10"/>
      <color indexed="8"/>
      <name val="Arial"/>
      <family val="2"/>
    </font>
    <font>
      <i/>
      <sz val="10"/>
      <color indexed="23"/>
      <name val="Arial"/>
      <family val="2"/>
    </font>
    <font>
      <sz val="10"/>
      <color indexed="10"/>
      <name val="Arial"/>
      <family val="2"/>
    </font>
    <font>
      <sz val="11"/>
      <color indexed="60"/>
      <name val="Calibri"/>
      <family val="2"/>
    </font>
    <font>
      <sz val="18"/>
      <color indexed="56"/>
      <name val="Cambria"/>
      <family val="2"/>
    </font>
    <font>
      <sz val="10"/>
      <color theme="1"/>
      <name val="Courier"/>
      <family val="3"/>
    </font>
    <font>
      <b/>
      <sz val="8"/>
      <color rgb="FFFF0000"/>
      <name val="Arial"/>
      <family val="2"/>
    </font>
    <font>
      <u/>
      <sz val="8"/>
      <name val="Arial"/>
      <family val="2"/>
    </font>
    <font>
      <b/>
      <sz val="9"/>
      <name val="Arial"/>
      <family val="2"/>
    </font>
    <font>
      <sz val="8"/>
      <color theme="1"/>
      <name val="Calibri"/>
      <family val="2"/>
      <scheme val="minor"/>
    </font>
    <font>
      <b/>
      <sz val="9"/>
      <color rgb="FF4B5255"/>
      <name val="Arial"/>
      <family val="2"/>
    </font>
    <font>
      <b/>
      <sz val="12"/>
      <color theme="1"/>
      <name val="Arial"/>
      <family val="2"/>
    </font>
    <font>
      <sz val="9"/>
      <color rgb="FF4B1E6F"/>
      <name val="Verdana"/>
      <family val="2"/>
    </font>
    <font>
      <b/>
      <sz val="9"/>
      <color rgb="FF4B1E6F"/>
      <name val="Verdana"/>
      <family val="2"/>
    </font>
    <font>
      <i/>
      <sz val="10"/>
      <name val="Arial"/>
      <family val="2"/>
    </font>
    <font>
      <sz val="9"/>
      <color rgb="FF002060"/>
      <name val="Verdana"/>
      <family val="2"/>
    </font>
    <font>
      <sz val="11"/>
      <color rgb="FF002060"/>
      <name val="Symbol"/>
      <family val="1"/>
      <charset val="2"/>
    </font>
    <font>
      <sz val="7"/>
      <color rgb="FF002060"/>
      <name val="Times New Roman"/>
      <family val="1"/>
    </font>
    <font>
      <sz val="11"/>
      <color rgb="FF002060"/>
      <name val="Calibri"/>
      <family val="2"/>
    </font>
    <font>
      <b/>
      <sz val="11"/>
      <color rgb="FF002060"/>
      <name val="Calibri"/>
      <family val="2"/>
    </font>
    <font>
      <i/>
      <sz val="9"/>
      <name val="Arial"/>
      <family val="2"/>
    </font>
    <font>
      <sz val="8"/>
      <color rgb="FFFF0000"/>
      <name val="Arial"/>
      <family val="2"/>
    </font>
    <font>
      <sz val="9"/>
      <color theme="4" tint="0.79998168889431442"/>
      <name val="Arial"/>
      <family val="2"/>
    </font>
    <font>
      <b/>
      <sz val="10"/>
      <color rgb="FF000000"/>
      <name val="Arial"/>
      <family val="2"/>
    </font>
    <font>
      <sz val="10"/>
      <color rgb="FF000000"/>
      <name val="Arial"/>
      <family val="2"/>
    </font>
    <font>
      <sz val="10"/>
      <name val="Symbol"/>
      <family val="1"/>
      <charset val="2"/>
    </font>
    <font>
      <b/>
      <sz val="11"/>
      <color theme="3"/>
      <name val="Arial"/>
      <family val="2"/>
    </font>
    <font>
      <sz val="12"/>
      <name val="SimSun"/>
    </font>
    <font>
      <sz val="11"/>
      <color theme="0"/>
      <name val="Calibri"/>
      <family val="2"/>
      <scheme val="minor"/>
    </font>
    <font>
      <b/>
      <sz val="11"/>
      <color rgb="FF3F3F3F"/>
      <name val="Calibri"/>
      <family val="2"/>
      <scheme val="minor"/>
    </font>
    <font>
      <b/>
      <sz val="11"/>
      <color rgb="FFFA7D00"/>
      <name val="Calibri"/>
      <family val="2"/>
      <scheme val="minor"/>
    </font>
    <font>
      <sz val="11"/>
      <color rgb="FF3F3F76"/>
      <name val="Calibri"/>
      <family val="2"/>
      <scheme val="minor"/>
    </font>
    <font>
      <i/>
      <sz val="11"/>
      <color rgb="FF7F7F7F"/>
      <name val="Calibri"/>
      <family val="2"/>
      <scheme val="minor"/>
    </font>
    <font>
      <sz val="11"/>
      <color rgb="FF9C6500"/>
      <name val="Calibri"/>
      <family val="2"/>
      <scheme val="minor"/>
    </font>
    <font>
      <b/>
      <sz val="11"/>
      <color theme="3"/>
      <name val="Calibri"/>
      <family val="2"/>
      <scheme val="minor"/>
    </font>
    <font>
      <sz val="11"/>
      <color rgb="FFFF0000"/>
      <name val="Calibri"/>
      <family val="2"/>
      <scheme val="minor"/>
    </font>
    <font>
      <sz val="11"/>
      <color indexed="8"/>
      <name val="Arial"/>
      <family val="2"/>
      <charset val="134"/>
    </font>
    <font>
      <sz val="8"/>
      <color theme="0"/>
      <name val="Calibri"/>
      <family val="2"/>
      <scheme val="minor"/>
    </font>
  </fonts>
  <fills count="61">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0" tint="-0.14999847407452621"/>
        <bgColor indexed="64"/>
      </patternFill>
    </fill>
    <fill>
      <patternFill patternType="solid">
        <fgColor rgb="FFEBFFFF"/>
        <bgColor indexed="64"/>
      </patternFill>
    </fill>
    <fill>
      <patternFill patternType="solid">
        <fgColor rgb="FFFFFFCC"/>
        <bgColor indexed="64"/>
      </patternFill>
    </fill>
    <fill>
      <patternFill patternType="solid">
        <fgColor rgb="FFFFFF00"/>
        <bgColor indexed="64"/>
      </patternFill>
    </fill>
    <fill>
      <patternFill patternType="solid">
        <fgColor indexed="1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4"/>
      </patternFill>
    </fill>
    <fill>
      <patternFill patternType="solid">
        <fgColor indexed="55"/>
      </patternFill>
    </fill>
    <fill>
      <patternFill patternType="solid">
        <fgColor rgb="FF92D050"/>
        <bgColor indexed="64"/>
      </patternFill>
    </fill>
    <fill>
      <patternFill patternType="gray0625"/>
    </fill>
    <fill>
      <patternFill patternType="solid">
        <fgColor indexed="9"/>
        <bgColor indexed="64"/>
      </patternFill>
    </fill>
    <fill>
      <patternFill patternType="solid">
        <fgColor theme="4" tint="0.79998168889431442"/>
        <bgColor indexed="64"/>
      </patternFill>
    </fill>
    <fill>
      <patternFill patternType="solid">
        <fgColor rgb="FFFFEB9C"/>
      </patternFill>
    </fill>
    <fill>
      <patternFill patternType="solid">
        <fgColor rgb="FFFFCC99"/>
      </patternFill>
    </fill>
    <fill>
      <patternFill patternType="solid">
        <fgColor rgb="FFF2F2F2"/>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
      <patternFill patternType="solid">
        <fgColor theme="2" tint="0.59999389629810485"/>
        <bgColor indexed="64"/>
      </patternFill>
    </fill>
    <fill>
      <patternFill patternType="solid">
        <fgColor theme="0" tint="-0.249977111117893"/>
        <bgColor indexed="64"/>
      </patternFill>
    </fill>
  </fills>
  <borders count="99">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style="thin">
        <color auto="1"/>
      </left>
      <right/>
      <top style="medium">
        <color auto="1"/>
      </top>
      <bottom style="medium">
        <color auto="1"/>
      </bottom>
      <diagonal/>
    </border>
    <border diagonalUp="1" diagonalDown="1">
      <left style="medium">
        <color indexed="64"/>
      </left>
      <right style="thin">
        <color indexed="64"/>
      </right>
      <top style="medium">
        <color indexed="64"/>
      </top>
      <bottom/>
      <diagonal style="medium">
        <color indexed="64"/>
      </diagonal>
    </border>
    <border diagonalUp="1" diagonalDown="1">
      <left style="thin">
        <color indexed="64"/>
      </left>
      <right/>
      <top style="medium">
        <color indexed="64"/>
      </top>
      <bottom/>
      <diagonal style="medium">
        <color indexed="64"/>
      </diagonal>
    </border>
    <border diagonalUp="1" diagonalDown="1">
      <left style="thin">
        <color indexed="64"/>
      </left>
      <right style="thin">
        <color indexed="64"/>
      </right>
      <top style="medium">
        <color indexed="64"/>
      </top>
      <bottom/>
      <diagonal style="medium">
        <color indexed="64"/>
      </diagonal>
    </border>
    <border diagonalUp="1" diagonalDown="1">
      <left style="thin">
        <color indexed="64"/>
      </left>
      <right style="medium">
        <color indexed="64"/>
      </right>
      <top style="medium">
        <color indexed="64"/>
      </top>
      <bottom/>
      <diagonal style="medium">
        <color indexed="64"/>
      </diagonal>
    </border>
    <border diagonalUp="1" diagonalDown="1">
      <left/>
      <right style="thin">
        <color indexed="64"/>
      </right>
      <top style="medium">
        <color indexed="64"/>
      </top>
      <bottom/>
      <diagonal style="medium">
        <color indexed="64"/>
      </diagonal>
    </border>
    <border diagonalUp="1" diagonalDown="1">
      <left/>
      <right style="medium">
        <color indexed="64"/>
      </right>
      <top style="medium">
        <color indexed="64"/>
      </top>
      <bottom/>
      <diagonal style="medium">
        <color indexed="64"/>
      </diagonal>
    </border>
    <border diagonalUp="1" diagonalDown="1">
      <left style="medium">
        <color indexed="64"/>
      </left>
      <right style="thin">
        <color indexed="64"/>
      </right>
      <top/>
      <bottom/>
      <diagonal style="medium">
        <color indexed="64"/>
      </diagonal>
    </border>
    <border diagonalUp="1" diagonalDown="1">
      <left style="thin">
        <color indexed="64"/>
      </left>
      <right/>
      <top/>
      <bottom/>
      <diagonal style="medium">
        <color indexed="64"/>
      </diagonal>
    </border>
    <border diagonalUp="1" diagonalDown="1">
      <left style="thin">
        <color indexed="64"/>
      </left>
      <right style="thin">
        <color indexed="64"/>
      </right>
      <top/>
      <bottom/>
      <diagonal style="medium">
        <color indexed="64"/>
      </diagonal>
    </border>
    <border diagonalUp="1" diagonalDown="1">
      <left style="thin">
        <color indexed="64"/>
      </left>
      <right style="medium">
        <color indexed="64"/>
      </right>
      <top/>
      <bottom/>
      <diagonal style="medium">
        <color indexed="64"/>
      </diagonal>
    </border>
    <border diagonalUp="1" diagonalDown="1">
      <left/>
      <right style="thin">
        <color indexed="64"/>
      </right>
      <top/>
      <bottom/>
      <diagonal style="medium">
        <color indexed="64"/>
      </diagonal>
    </border>
    <border diagonalUp="1" diagonalDown="1">
      <left style="medium">
        <color indexed="64"/>
      </left>
      <right style="thin">
        <color indexed="64"/>
      </right>
      <top/>
      <bottom style="thin">
        <color indexed="64"/>
      </bottom>
      <diagonal style="medium">
        <color indexed="64"/>
      </diagonal>
    </border>
    <border diagonalUp="1" diagonalDown="1">
      <left style="thin">
        <color indexed="64"/>
      </left>
      <right/>
      <top/>
      <bottom style="thin">
        <color indexed="64"/>
      </bottom>
      <diagonal style="medium">
        <color indexed="64"/>
      </diagonal>
    </border>
    <border diagonalUp="1" diagonalDown="1">
      <left style="thin">
        <color indexed="64"/>
      </left>
      <right style="thin">
        <color indexed="64"/>
      </right>
      <top/>
      <bottom style="thin">
        <color indexed="64"/>
      </bottom>
      <diagonal style="medium">
        <color indexed="64"/>
      </diagonal>
    </border>
    <border diagonalUp="1" diagonalDown="1">
      <left style="thin">
        <color indexed="64"/>
      </left>
      <right style="medium">
        <color indexed="64"/>
      </right>
      <top/>
      <bottom style="thin">
        <color indexed="64"/>
      </bottom>
      <diagonal style="medium">
        <color indexed="64"/>
      </diagonal>
    </border>
    <border diagonalUp="1" diagonalDown="1">
      <left/>
      <right style="thin">
        <color indexed="64"/>
      </right>
      <top/>
      <bottom style="thin">
        <color indexed="64"/>
      </bottom>
      <diagonal style="medium">
        <color indexed="64"/>
      </diagonal>
    </border>
  </borders>
  <cellStyleXfs count="256">
    <xf numFmtId="0" fontId="0" fillId="0" borderId="0"/>
    <xf numFmtId="0" fontId="5" fillId="0" borderId="0"/>
    <xf numFmtId="0" fontId="1" fillId="0" borderId="0"/>
    <xf numFmtId="0" fontId="5" fillId="0" borderId="0"/>
    <xf numFmtId="0" fontId="18" fillId="0" borderId="0"/>
    <xf numFmtId="0" fontId="1" fillId="0" borderId="0"/>
    <xf numFmtId="0" fontId="1" fillId="0" borderId="0"/>
    <xf numFmtId="0" fontId="51" fillId="8" borderId="0" applyNumberFormat="0" applyBorder="0" applyAlignment="0" applyProtection="0"/>
    <xf numFmtId="0" fontId="51" fillId="9" borderId="0" applyNumberFormat="0" applyBorder="0" applyAlignment="0" applyProtection="0"/>
    <xf numFmtId="0" fontId="51" fillId="10" borderId="0" applyNumberFormat="0" applyBorder="0" applyAlignment="0" applyProtection="0"/>
    <xf numFmtId="0" fontId="51" fillId="8" borderId="0" applyNumberFormat="0" applyBorder="0" applyAlignment="0" applyProtection="0"/>
    <xf numFmtId="0" fontId="51" fillId="11" borderId="0" applyNumberFormat="0" applyBorder="0" applyAlignment="0" applyProtection="0"/>
    <xf numFmtId="0" fontId="51" fillId="9"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18" borderId="0" applyNumberFormat="0" applyBorder="0" applyAlignment="0" applyProtection="0"/>
    <xf numFmtId="0" fontId="51" fillId="16" borderId="0" applyNumberFormat="0" applyBorder="0" applyAlignment="0" applyProtection="0"/>
    <xf numFmtId="0" fontId="51" fillId="19" borderId="0" applyNumberFormat="0" applyBorder="0" applyAlignment="0" applyProtection="0"/>
    <xf numFmtId="0" fontId="51" fillId="9" borderId="0" applyNumberFormat="0" applyBorder="0" applyAlignment="0" applyProtection="0"/>
    <xf numFmtId="0" fontId="23" fillId="19"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1" borderId="0" applyNumberFormat="0" applyBorder="0" applyAlignment="0" applyProtection="0"/>
    <xf numFmtId="0" fontId="25" fillId="22"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6" borderId="0" applyNumberFormat="0" applyBorder="0" applyAlignment="0" applyProtection="0"/>
    <xf numFmtId="0" fontId="25" fillId="22" borderId="0" applyNumberFormat="0" applyBorder="0" applyAlignment="0" applyProtection="0"/>
    <xf numFmtId="0" fontId="25" fillId="9" borderId="0" applyNumberFormat="0" applyBorder="0" applyAlignment="0" applyProtection="0"/>
    <xf numFmtId="0" fontId="24" fillId="23"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4" borderId="0" applyNumberFormat="0" applyBorder="0" applyAlignment="0" applyProtection="0"/>
    <xf numFmtId="0" fontId="24" fillId="22"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4" fillId="24" borderId="0" applyNumberFormat="0" applyBorder="0" applyAlignment="0" applyProtection="0"/>
    <xf numFmtId="0" fontId="24" fillId="22" borderId="0" applyNumberFormat="0" applyBorder="0" applyAlignment="0" applyProtection="0"/>
    <xf numFmtId="0" fontId="24" fillId="29"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52" fillId="8" borderId="38" applyNumberFormat="0" applyAlignment="0" applyProtection="0"/>
    <xf numFmtId="0" fontId="26" fillId="13" borderId="0" applyNumberFormat="0" applyBorder="0" applyAlignment="0" applyProtection="0"/>
    <xf numFmtId="0" fontId="22" fillId="8" borderId="39" applyNumberFormat="0" applyAlignment="0" applyProtection="0"/>
    <xf numFmtId="0" fontId="28" fillId="16" borderId="39" applyNumberFormat="0" applyAlignment="0" applyProtection="0"/>
    <xf numFmtId="0" fontId="28" fillId="16" borderId="39" applyNumberFormat="0" applyAlignment="0" applyProtection="0"/>
    <xf numFmtId="0" fontId="29" fillId="31" borderId="40" applyNumberFormat="0" applyAlignment="0" applyProtection="0"/>
    <xf numFmtId="0" fontId="29" fillId="31" borderId="40" applyNumberFormat="0" applyAlignment="0" applyProtection="0"/>
    <xf numFmtId="0" fontId="53" fillId="9" borderId="39" applyNumberFormat="0" applyAlignment="0" applyProtection="0"/>
    <xf numFmtId="0" fontId="54" fillId="0" borderId="41" applyNumberFormat="0" applyFill="0" applyAlignment="0" applyProtection="0"/>
    <xf numFmtId="0" fontId="55" fillId="0" borderId="0" applyNumberFormat="0" applyFill="0" applyBorder="0" applyAlignment="0" applyProtection="0"/>
    <xf numFmtId="0" fontId="30" fillId="0" borderId="0" applyNumberFormat="0" applyFill="0" applyBorder="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38" fillId="0" borderId="42" applyNumberFormat="0" applyFill="0" applyAlignment="0" applyProtection="0"/>
    <xf numFmtId="0" fontId="31" fillId="14" borderId="0" applyNumberFormat="0" applyBorder="0" applyAlignment="0" applyProtection="0"/>
    <xf numFmtId="0" fontId="31"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3" fillId="0" borderId="43" applyNumberFormat="0" applyFill="0" applyAlignment="0" applyProtection="0"/>
    <xf numFmtId="0" fontId="34" fillId="0" borderId="44" applyNumberFormat="0" applyFill="0" applyAlignment="0" applyProtection="0"/>
    <xf numFmtId="0" fontId="35" fillId="0" borderId="45" applyNumberFormat="0" applyFill="0" applyAlignment="0" applyProtection="0"/>
    <xf numFmtId="0" fontId="35" fillId="0" borderId="0" applyNumberFormat="0" applyFill="0" applyBorder="0" applyAlignment="0" applyProtection="0"/>
    <xf numFmtId="0" fontId="36" fillId="0" borderId="0" applyNumberFormat="0" applyFill="0" applyBorder="0" applyAlignment="0" applyProtection="0">
      <alignment vertical="top"/>
      <protection locked="0"/>
    </xf>
    <xf numFmtId="0" fontId="37" fillId="9" borderId="39" applyNumberFormat="0" applyAlignment="0" applyProtection="0"/>
    <xf numFmtId="0" fontId="37" fillId="9" borderId="39" applyNumberFormat="0" applyAlignment="0" applyProtection="0"/>
    <xf numFmtId="0" fontId="33" fillId="0" borderId="43" applyNumberFormat="0" applyFill="0" applyAlignment="0" applyProtection="0"/>
    <xf numFmtId="0" fontId="34" fillId="0" borderId="44" applyNumberFormat="0" applyFill="0" applyAlignment="0" applyProtection="0"/>
    <xf numFmtId="0" fontId="35" fillId="0" borderId="45" applyNumberFormat="0" applyFill="0" applyAlignment="0" applyProtection="0"/>
    <xf numFmtId="0" fontId="35" fillId="0" borderId="0" applyNumberFormat="0" applyFill="0" applyBorder="0" applyAlignment="0" applyProtection="0"/>
    <xf numFmtId="0" fontId="38" fillId="0" borderId="42" applyNumberFormat="0" applyFill="0" applyAlignment="0" applyProtection="0"/>
    <xf numFmtId="0" fontId="57" fillId="18" borderId="0" applyNumberFormat="0" applyBorder="0" applyAlignment="0" applyProtection="0"/>
    <xf numFmtId="0" fontId="39" fillId="18" borderId="0" applyNumberFormat="0" applyBorder="0" applyAlignment="0" applyProtection="0"/>
    <xf numFmtId="0" fontId="1" fillId="0" borderId="0"/>
    <xf numFmtId="0" fontId="23" fillId="10" borderId="46" applyNumberFormat="0" applyFont="0" applyAlignment="0" applyProtection="0"/>
    <xf numFmtId="0" fontId="23" fillId="10" borderId="46" applyNumberFormat="0" applyFont="0" applyAlignment="0" applyProtection="0"/>
    <xf numFmtId="0" fontId="1" fillId="10" borderId="46" applyNumberFormat="0" applyFont="0" applyAlignment="0" applyProtection="0"/>
    <xf numFmtId="0" fontId="1" fillId="10" borderId="46" applyNumberFormat="0" applyFont="0" applyAlignment="0" applyProtection="0"/>
    <xf numFmtId="0" fontId="26" fillId="13" borderId="0" applyNumberFormat="0" applyBorder="0" applyAlignment="0" applyProtection="0"/>
    <xf numFmtId="0" fontId="40" fillId="16" borderId="38" applyNumberFormat="0" applyAlignment="0" applyProtection="0"/>
    <xf numFmtId="0" fontId="41" fillId="13" borderId="0" applyNumberFormat="0" applyBorder="0" applyAlignment="0" applyProtection="0"/>
    <xf numFmtId="0" fontId="41" fillId="13" borderId="0" applyNumberFormat="0" applyBorder="0" applyAlignment="0" applyProtection="0"/>
    <xf numFmtId="0" fontId="58" fillId="0" borderId="0" applyNumberFormat="0" applyFill="0" applyBorder="0" applyAlignment="0" applyProtection="0"/>
    <xf numFmtId="0" fontId="42" fillId="0" borderId="0" applyNumberFormat="0" applyFill="0" applyBorder="0" applyAlignment="0" applyProtection="0"/>
    <xf numFmtId="0" fontId="43" fillId="0" borderId="47" applyNumberFormat="0" applyFill="0" applyAlignment="0" applyProtection="0"/>
    <xf numFmtId="0" fontId="43" fillId="0" borderId="47" applyNumberFormat="0" applyFill="0" applyAlignment="0" applyProtection="0"/>
    <xf numFmtId="0" fontId="44" fillId="0" borderId="0" applyNumberFormat="0" applyFill="0" applyBorder="0" applyAlignment="0" applyProtection="0"/>
    <xf numFmtId="0" fontId="45" fillId="0" borderId="48" applyNumberFormat="0" applyFill="0" applyAlignment="0" applyProtection="0"/>
    <xf numFmtId="0" fontId="45" fillId="0" borderId="48" applyNumberFormat="0" applyFill="0" applyAlignment="0" applyProtection="0"/>
    <xf numFmtId="0" fontId="46" fillId="0" borderId="44" applyNumberFormat="0" applyFill="0" applyAlignment="0" applyProtection="0"/>
    <xf numFmtId="0" fontId="46" fillId="0" borderId="44" applyNumberFormat="0" applyFill="0" applyAlignment="0" applyProtection="0"/>
    <xf numFmtId="0" fontId="47" fillId="0" borderId="49" applyNumberFormat="0" applyFill="0" applyAlignment="0" applyProtection="0"/>
    <xf numFmtId="0" fontId="47" fillId="0" borderId="49"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4" fillId="0" borderId="0" applyNumberFormat="0" applyFill="0" applyBorder="0" applyAlignment="0" applyProtection="0"/>
    <xf numFmtId="0" fontId="40" fillId="16" borderId="38" applyNumberFormat="0" applyAlignment="0" applyProtection="0"/>
    <xf numFmtId="0" fontId="30" fillId="0" borderId="0" applyNumberFormat="0" applyFill="0" applyBorder="0" applyAlignment="0" applyProtection="0"/>
    <xf numFmtId="0" fontId="48" fillId="0" borderId="42" applyNumberFormat="0" applyFill="0" applyAlignment="0" applyProtection="0"/>
    <xf numFmtId="0" fontId="48" fillId="0" borderId="42" applyNumberFormat="0" applyFill="0" applyAlignment="0" applyProtection="0"/>
    <xf numFmtId="0" fontId="49" fillId="0" borderId="0" applyNumberFormat="0" applyFill="0" applyBorder="0" applyAlignment="0" applyProtection="0"/>
    <xf numFmtId="0" fontId="56" fillId="0" borderId="0" applyNumberFormat="0" applyFill="0" applyBorder="0" applyAlignment="0" applyProtection="0"/>
    <xf numFmtId="0" fontId="49" fillId="0" borderId="0" applyNumberFormat="0" applyFill="0" applyBorder="0" applyAlignment="0" applyProtection="0"/>
    <xf numFmtId="0" fontId="50" fillId="31" borderId="40" applyNumberFormat="0" applyAlignment="0" applyProtection="0"/>
    <xf numFmtId="0" fontId="50" fillId="31" borderId="40" applyNumberFormat="0" applyAlignment="0" applyProtection="0"/>
    <xf numFmtId="9" fontId="18"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1" fillId="0" borderId="0"/>
    <xf numFmtId="0" fontId="1" fillId="0" borderId="0"/>
    <xf numFmtId="0" fontId="1" fillId="0" borderId="0"/>
    <xf numFmtId="0" fontId="18" fillId="0" borderId="0"/>
    <xf numFmtId="0" fontId="18" fillId="0" borderId="0"/>
    <xf numFmtId="0" fontId="18" fillId="0" borderId="0"/>
    <xf numFmtId="0" fontId="1" fillId="0" borderId="0"/>
    <xf numFmtId="0" fontId="81" fillId="0" borderId="0">
      <alignment vertical="center"/>
    </xf>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49"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5" borderId="0" applyNumberFormat="0" applyBorder="0" applyAlignment="0" applyProtection="0"/>
    <xf numFmtId="0" fontId="18" fillId="55" borderId="0" applyNumberFormat="0" applyBorder="0" applyAlignment="0" applyProtection="0"/>
    <xf numFmtId="0" fontId="18" fillId="55" borderId="0" applyNumberFormat="0" applyBorder="0" applyAlignment="0" applyProtection="0"/>
    <xf numFmtId="0" fontId="18" fillId="55" borderId="0" applyNumberFormat="0" applyBorder="0" applyAlignment="0" applyProtection="0"/>
    <xf numFmtId="0" fontId="18" fillId="55" borderId="0" applyNumberFormat="0" applyBorder="0" applyAlignment="0" applyProtection="0"/>
    <xf numFmtId="0" fontId="18" fillId="55"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0"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0" fontId="18" fillId="53" borderId="0" applyNumberFormat="0" applyBorder="0" applyAlignment="0" applyProtection="0"/>
    <xf numFmtId="0" fontId="18" fillId="56" borderId="0" applyNumberFormat="0" applyBorder="0" applyAlignment="0" applyProtection="0"/>
    <xf numFmtId="0" fontId="18" fillId="56" borderId="0" applyNumberFormat="0" applyBorder="0" applyAlignment="0" applyProtection="0"/>
    <xf numFmtId="0" fontId="18" fillId="56" borderId="0" applyNumberFormat="0" applyBorder="0" applyAlignment="0" applyProtection="0"/>
    <xf numFmtId="0" fontId="18" fillId="56" borderId="0" applyNumberFormat="0" applyBorder="0" applyAlignment="0" applyProtection="0"/>
    <xf numFmtId="0" fontId="18" fillId="56" borderId="0" applyNumberFormat="0" applyBorder="0" applyAlignment="0" applyProtection="0"/>
    <xf numFmtId="0" fontId="18" fillId="56" borderId="0" applyNumberFormat="0" applyBorder="0" applyAlignment="0" applyProtection="0"/>
    <xf numFmtId="0" fontId="82" fillId="42" borderId="0" applyNumberFormat="0" applyBorder="0" applyAlignment="0" applyProtection="0"/>
    <xf numFmtId="0" fontId="82" fillId="45" borderId="0" applyNumberFormat="0" applyBorder="0" applyAlignment="0" applyProtection="0"/>
    <xf numFmtId="0" fontId="82" fillId="48" borderId="0" applyNumberFormat="0" applyBorder="0" applyAlignment="0" applyProtection="0"/>
    <xf numFmtId="0" fontId="82" fillId="51" borderId="0" applyNumberFormat="0" applyBorder="0" applyAlignment="0" applyProtection="0"/>
    <xf numFmtId="0" fontId="82" fillId="54" borderId="0" applyNumberFormat="0" applyBorder="0" applyAlignment="0" applyProtection="0"/>
    <xf numFmtId="0" fontId="82" fillId="57" borderId="0" applyNumberFormat="0" applyBorder="0" applyAlignment="0" applyProtection="0"/>
    <xf numFmtId="0" fontId="83" fillId="38" borderId="78" applyNumberFormat="0" applyAlignment="0" applyProtection="0"/>
    <xf numFmtId="0" fontId="84" fillId="38" borderId="77" applyNumberFormat="0" applyAlignment="0" applyProtection="0"/>
    <xf numFmtId="0" fontId="85" fillId="37" borderId="77" applyNumberFormat="0" applyAlignment="0" applyProtection="0"/>
    <xf numFmtId="0" fontId="21" fillId="0" borderId="80" applyNumberFormat="0" applyFill="0" applyAlignment="0" applyProtection="0"/>
    <xf numFmtId="0" fontId="86" fillId="0" borderId="0" applyNumberFormat="0" applyFill="0" applyBorder="0" applyAlignment="0" applyProtection="0"/>
    <xf numFmtId="0" fontId="87" fillId="36" borderId="0" applyNumberFormat="0" applyBorder="0" applyAlignment="0" applyProtection="0"/>
    <xf numFmtId="0" fontId="18" fillId="39" borderId="79" applyNumberFormat="0" applyFont="0" applyAlignment="0" applyProtection="0"/>
    <xf numFmtId="0" fontId="18" fillId="39" borderId="79" applyNumberFormat="0" applyFont="0" applyAlignment="0" applyProtection="0"/>
    <xf numFmtId="0" fontId="18" fillId="39" borderId="79" applyNumberFormat="0" applyFont="0" applyAlignment="0" applyProtection="0"/>
    <xf numFmtId="0" fontId="18" fillId="39" borderId="79" applyNumberFormat="0" applyFont="0" applyAlignment="0" applyProtection="0"/>
    <xf numFmtId="0" fontId="1" fillId="0" borderId="0"/>
    <xf numFmtId="0" fontId="81" fillId="0" borderId="0">
      <alignment vertical="center"/>
    </xf>
    <xf numFmtId="0" fontId="1" fillId="0" borderId="0"/>
    <xf numFmtId="0" fontId="81" fillId="0" borderId="0">
      <alignment vertical="center"/>
    </xf>
    <xf numFmtId="0" fontId="88" fillId="0" borderId="0" applyNumberForma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89" fillId="0" borderId="0" applyNumberFormat="0" applyFill="0" applyBorder="0" applyAlignment="0" applyProtection="0"/>
    <xf numFmtId="0" fontId="80" fillId="0" borderId="0" applyNumberFormat="0" applyFill="0" applyBorder="0" applyAlignment="0" applyProtection="0"/>
    <xf numFmtId="43" fontId="1" fillId="0" borderId="0" applyFont="0" applyFill="0" applyBorder="0" applyAlignment="0" applyProtection="0"/>
    <xf numFmtId="169" fontId="23" fillId="0" borderId="0" applyFont="0" applyFill="0" applyBorder="0" applyAlignment="0" applyProtection="0"/>
    <xf numFmtId="169" fontId="1"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cellStyleXfs>
  <cellXfs count="515">
    <xf numFmtId="0" fontId="0" fillId="0" borderId="0" xfId="0"/>
    <xf numFmtId="0" fontId="1" fillId="2" borderId="1" xfId="2" applyFill="1" applyBorder="1" applyProtection="1"/>
    <xf numFmtId="0" fontId="3" fillId="2" borderId="1" xfId="2" applyFont="1" applyFill="1" applyBorder="1" applyProtection="1"/>
    <xf numFmtId="0" fontId="0" fillId="0" borderId="2" xfId="0" applyBorder="1" applyProtection="1"/>
    <xf numFmtId="0" fontId="1" fillId="0" borderId="0" xfId="2" applyProtection="1"/>
    <xf numFmtId="0" fontId="1" fillId="0" borderId="0" xfId="2" applyBorder="1" applyProtection="1"/>
    <xf numFmtId="0" fontId="9" fillId="2" borderId="4" xfId="0" applyFont="1" applyFill="1" applyBorder="1" applyProtection="1"/>
    <xf numFmtId="0" fontId="1" fillId="0" borderId="0" xfId="2" applyFill="1" applyProtection="1"/>
    <xf numFmtId="0" fontId="2" fillId="5" borderId="18" xfId="2" applyFont="1" applyFill="1" applyBorder="1" applyProtection="1"/>
    <xf numFmtId="0" fontId="4" fillId="5" borderId="19" xfId="2" applyFont="1" applyFill="1" applyBorder="1" applyProtection="1"/>
    <xf numFmtId="0" fontId="5" fillId="5" borderId="19" xfId="2" applyFont="1" applyFill="1" applyBorder="1" applyProtection="1"/>
    <xf numFmtId="0" fontId="4" fillId="5" borderId="9" xfId="0" applyFont="1" applyFill="1" applyBorder="1" applyAlignment="1" applyProtection="1">
      <alignment horizontal="center" vertical="center" wrapText="1"/>
    </xf>
    <xf numFmtId="0" fontId="4" fillId="5" borderId="17" xfId="0" applyFont="1" applyFill="1" applyBorder="1" applyAlignment="1" applyProtection="1">
      <alignment horizontal="center" vertical="center" wrapText="1"/>
    </xf>
    <xf numFmtId="0" fontId="2" fillId="5" borderId="4" xfId="0" applyFont="1" applyFill="1" applyBorder="1" applyProtection="1"/>
    <xf numFmtId="0" fontId="1" fillId="5" borderId="1" xfId="2" applyFill="1" applyBorder="1" applyProtection="1"/>
    <xf numFmtId="0" fontId="3" fillId="5" borderId="1" xfId="2" applyFont="1" applyFill="1" applyBorder="1" applyProtection="1"/>
    <xf numFmtId="0" fontId="3" fillId="5" borderId="2" xfId="2" applyFont="1" applyFill="1" applyBorder="1" applyProtection="1"/>
    <xf numFmtId="0" fontId="2" fillId="5" borderId="22" xfId="0" applyFont="1" applyFill="1" applyBorder="1" applyProtection="1"/>
    <xf numFmtId="0" fontId="1" fillId="5" borderId="5" xfId="2" applyFill="1" applyBorder="1" applyProtection="1"/>
    <xf numFmtId="164" fontId="4" fillId="5" borderId="9" xfId="3" applyNumberFormat="1" applyFont="1" applyFill="1" applyBorder="1" applyAlignment="1" applyProtection="1">
      <alignment vertical="center" wrapText="1"/>
    </xf>
    <xf numFmtId="164" fontId="4" fillId="5" borderId="7" xfId="3" applyNumberFormat="1" applyFont="1" applyFill="1" applyBorder="1" applyAlignment="1" applyProtection="1">
      <alignment vertical="center" wrapText="1"/>
    </xf>
    <xf numFmtId="4" fontId="4" fillId="5" borderId="10" xfId="3" applyNumberFormat="1" applyFont="1" applyFill="1" applyBorder="1" applyAlignment="1" applyProtection="1">
      <alignment vertical="center" wrapText="1"/>
    </xf>
    <xf numFmtId="0" fontId="0" fillId="0" borderId="0" xfId="0" applyProtection="1"/>
    <xf numFmtId="0" fontId="4" fillId="5" borderId="30" xfId="0" applyFont="1" applyFill="1" applyBorder="1" applyAlignment="1" applyProtection="1">
      <alignment horizontal="center" vertical="center" wrapText="1"/>
    </xf>
    <xf numFmtId="0" fontId="1" fillId="5" borderId="0" xfId="2" applyFill="1" applyBorder="1" applyProtection="1"/>
    <xf numFmtId="0" fontId="3" fillId="5" borderId="3" xfId="2" applyFont="1" applyFill="1" applyBorder="1" applyProtection="1"/>
    <xf numFmtId="0" fontId="11" fillId="0" borderId="0" xfId="0" applyFont="1" applyProtection="1"/>
    <xf numFmtId="0" fontId="0" fillId="0" borderId="30" xfId="0" applyBorder="1" applyProtection="1"/>
    <xf numFmtId="0" fontId="0" fillId="5" borderId="20" xfId="0" applyFill="1" applyBorder="1" applyProtection="1"/>
    <xf numFmtId="4" fontId="13" fillId="5" borderId="10" xfId="3" applyNumberFormat="1" applyFont="1" applyFill="1" applyBorder="1" applyAlignment="1" applyProtection="1">
      <alignment vertical="center" wrapText="1"/>
    </xf>
    <xf numFmtId="0" fontId="12" fillId="0" borderId="0" xfId="0" applyFont="1" applyProtection="1"/>
    <xf numFmtId="0" fontId="4" fillId="0" borderId="0" xfId="0" applyFont="1" applyProtection="1"/>
    <xf numFmtId="3" fontId="4" fillId="0" borderId="9" xfId="1" applyNumberFormat="1" applyFont="1" applyFill="1" applyBorder="1" applyAlignment="1" applyProtection="1">
      <alignment vertical="center"/>
    </xf>
    <xf numFmtId="0" fontId="2" fillId="0" borderId="0" xfId="2" applyFont="1" applyProtection="1"/>
    <xf numFmtId="0" fontId="1" fillId="0" borderId="0" xfId="2" applyAlignment="1" applyProtection="1">
      <alignment vertical="top"/>
    </xf>
    <xf numFmtId="3" fontId="0" fillId="7" borderId="19" xfId="0" applyNumberFormat="1" applyFill="1" applyBorder="1" applyAlignment="1" applyProtection="1">
      <alignment horizontal="right"/>
      <protection locked="0"/>
    </xf>
    <xf numFmtId="4" fontId="0" fillId="7" borderId="0" xfId="0" applyNumberFormat="1" applyFill="1" applyAlignment="1" applyProtection="1">
      <alignment horizontal="center"/>
      <protection locked="0"/>
    </xf>
    <xf numFmtId="3" fontId="0" fillId="7" borderId="18" xfId="0" applyNumberFormat="1" applyFill="1" applyBorder="1" applyAlignment="1" applyProtection="1">
      <alignment horizontal="right"/>
      <protection locked="0"/>
    </xf>
    <xf numFmtId="0" fontId="0" fillId="0" borderId="0" xfId="0" applyFill="1"/>
    <xf numFmtId="0" fontId="1" fillId="0" borderId="0" xfId="0" applyFont="1" applyFill="1"/>
    <xf numFmtId="0" fontId="0" fillId="0" borderId="0" xfId="0" applyFill="1" applyBorder="1"/>
    <xf numFmtId="0" fontId="0" fillId="3" borderId="0" xfId="0" applyFill="1"/>
    <xf numFmtId="0" fontId="2" fillId="3" borderId="0" xfId="0" applyFont="1" applyFill="1"/>
    <xf numFmtId="0" fontId="1" fillId="3" borderId="0" xfId="0" applyFont="1" applyFill="1"/>
    <xf numFmtId="49" fontId="1" fillId="3" borderId="0" xfId="0" applyNumberFormat="1" applyFont="1" applyFill="1"/>
    <xf numFmtId="0" fontId="0" fillId="3" borderId="0" xfId="0" applyFill="1" applyAlignment="1">
      <alignment horizontal="left"/>
    </xf>
    <xf numFmtId="167" fontId="0" fillId="3" borderId="0" xfId="0" applyNumberFormat="1" applyFill="1" applyAlignment="1">
      <alignment horizontal="center"/>
    </xf>
    <xf numFmtId="3" fontId="0" fillId="3" borderId="0" xfId="0" applyNumberFormat="1" applyFill="1" applyAlignment="1" applyProtection="1">
      <alignment horizontal="center"/>
    </xf>
    <xf numFmtId="3" fontId="0" fillId="3" borderId="0" xfId="0" applyNumberFormat="1" applyFill="1" applyAlignment="1">
      <alignment horizontal="right"/>
    </xf>
    <xf numFmtId="0" fontId="1" fillId="3" borderId="4" xfId="0" applyFont="1" applyFill="1" applyBorder="1"/>
    <xf numFmtId="0" fontId="1" fillId="3" borderId="1" xfId="0" applyFont="1" applyFill="1" applyBorder="1"/>
    <xf numFmtId="0" fontId="1" fillId="3" borderId="2" xfId="0" applyFont="1" applyFill="1" applyBorder="1"/>
    <xf numFmtId="0" fontId="0" fillId="3" borderId="18" xfId="0" applyFill="1" applyBorder="1"/>
    <xf numFmtId="0" fontId="1" fillId="3" borderId="18" xfId="0" applyFont="1" applyFill="1" applyBorder="1"/>
    <xf numFmtId="0" fontId="1" fillId="3" borderId="30" xfId="0" applyFont="1" applyFill="1" applyBorder="1"/>
    <xf numFmtId="0" fontId="0" fillId="3" borderId="4" xfId="0" applyFill="1" applyBorder="1"/>
    <xf numFmtId="0" fontId="0" fillId="3" borderId="2" xfId="0" applyFill="1" applyBorder="1"/>
    <xf numFmtId="3" fontId="0" fillId="3" borderId="29" xfId="0" applyNumberFormat="1" applyFill="1" applyBorder="1" applyAlignment="1">
      <alignment horizontal="center"/>
    </xf>
    <xf numFmtId="3" fontId="0" fillId="3" borderId="31" xfId="0" applyNumberFormat="1" applyFill="1" applyBorder="1" applyAlignment="1">
      <alignment horizontal="center"/>
    </xf>
    <xf numFmtId="3" fontId="0" fillId="3" borderId="29" xfId="0" applyNumberFormat="1" applyFill="1" applyBorder="1" applyAlignment="1">
      <alignment horizontal="right"/>
    </xf>
    <xf numFmtId="3" fontId="0" fillId="3" borderId="0" xfId="0" applyNumberFormat="1" applyFill="1" applyBorder="1" applyAlignment="1">
      <alignment horizontal="right"/>
    </xf>
    <xf numFmtId="3" fontId="0" fillId="3" borderId="3" xfId="0" applyNumberFormat="1" applyFill="1" applyBorder="1" applyAlignment="1">
      <alignment horizontal="right"/>
    </xf>
    <xf numFmtId="0" fontId="0" fillId="3" borderId="29" xfId="0" applyFill="1" applyBorder="1"/>
    <xf numFmtId="0" fontId="0" fillId="3" borderId="3" xfId="0" applyFill="1" applyBorder="1"/>
    <xf numFmtId="3" fontId="0" fillId="3" borderId="32" xfId="0" applyNumberFormat="1" applyFill="1" applyBorder="1" applyAlignment="1">
      <alignment horizontal="center"/>
    </xf>
    <xf numFmtId="0" fontId="0" fillId="3" borderId="5" xfId="0" applyFill="1" applyBorder="1"/>
    <xf numFmtId="3" fontId="0" fillId="3" borderId="11" xfId="0" applyNumberFormat="1" applyFill="1" applyBorder="1" applyAlignment="1">
      <alignment horizontal="center"/>
    </xf>
    <xf numFmtId="3" fontId="0" fillId="3" borderId="34" xfId="0" applyNumberFormat="1" applyFill="1" applyBorder="1" applyAlignment="1">
      <alignment horizontal="center"/>
    </xf>
    <xf numFmtId="3" fontId="0" fillId="3" borderId="18" xfId="0" applyNumberFormat="1" applyFill="1" applyBorder="1" applyAlignment="1">
      <alignment horizontal="right"/>
    </xf>
    <xf numFmtId="3" fontId="0" fillId="3" borderId="19" xfId="0" applyNumberFormat="1" applyFill="1" applyBorder="1" applyAlignment="1">
      <alignment horizontal="right"/>
    </xf>
    <xf numFmtId="3" fontId="0" fillId="3" borderId="20" xfId="0" applyNumberFormat="1" applyFill="1" applyBorder="1" applyAlignment="1">
      <alignment horizontal="right"/>
    </xf>
    <xf numFmtId="3" fontId="0" fillId="3" borderId="30" xfId="0" applyNumberFormat="1" applyFill="1" applyBorder="1" applyAlignment="1">
      <alignment horizontal="center"/>
    </xf>
    <xf numFmtId="3" fontId="4" fillId="3" borderId="0" xfId="0" applyNumberFormat="1" applyFont="1" applyFill="1" applyAlignment="1">
      <alignment horizontal="right"/>
    </xf>
    <xf numFmtId="165" fontId="0" fillId="3" borderId="0" xfId="0" applyNumberFormat="1" applyFill="1" applyAlignment="1">
      <alignment horizontal="right"/>
    </xf>
    <xf numFmtId="3" fontId="4" fillId="3" borderId="0" xfId="0" applyNumberFormat="1" applyFont="1" applyFill="1" applyAlignment="1" applyProtection="1">
      <alignment horizontal="center"/>
    </xf>
    <xf numFmtId="3" fontId="0" fillId="3" borderId="4" xfId="0" applyNumberFormat="1" applyFill="1" applyBorder="1" applyAlignment="1">
      <alignment horizontal="center"/>
    </xf>
    <xf numFmtId="3" fontId="0" fillId="3" borderId="4" xfId="0" applyNumberFormat="1" applyFill="1" applyBorder="1" applyAlignment="1">
      <alignment horizontal="right"/>
    </xf>
    <xf numFmtId="3" fontId="0" fillId="3" borderId="1" xfId="0" applyNumberFormat="1" applyFill="1" applyBorder="1" applyAlignment="1">
      <alignment horizontal="right"/>
    </xf>
    <xf numFmtId="3" fontId="0" fillId="3" borderId="2" xfId="0" applyNumberFormat="1" applyFill="1" applyBorder="1" applyAlignment="1">
      <alignment horizontal="right"/>
    </xf>
    <xf numFmtId="0" fontId="0" fillId="3" borderId="0" xfId="0" applyFill="1" applyBorder="1"/>
    <xf numFmtId="0" fontId="0" fillId="3" borderId="11" xfId="0" applyFont="1" applyFill="1" applyBorder="1"/>
    <xf numFmtId="3" fontId="0" fillId="3" borderId="1" xfId="0" applyNumberFormat="1" applyFill="1" applyBorder="1" applyAlignment="1">
      <alignment horizontal="center"/>
    </xf>
    <xf numFmtId="3" fontId="0" fillId="3" borderId="11" xfId="0" applyNumberFormat="1" applyFill="1" applyBorder="1" applyAlignment="1">
      <alignment horizontal="right"/>
    </xf>
    <xf numFmtId="3" fontId="0" fillId="3" borderId="12" xfId="0" applyNumberFormat="1" applyFill="1" applyBorder="1" applyAlignment="1">
      <alignment horizontal="right"/>
    </xf>
    <xf numFmtId="3" fontId="0" fillId="3" borderId="5" xfId="0" applyNumberFormat="1" applyFill="1" applyBorder="1" applyAlignment="1">
      <alignment horizontal="right"/>
    </xf>
    <xf numFmtId="3" fontId="0" fillId="3" borderId="0" xfId="0" applyNumberFormat="1" applyFill="1" applyBorder="1" applyAlignment="1">
      <alignment horizontal="center"/>
    </xf>
    <xf numFmtId="0" fontId="0" fillId="3" borderId="19" xfId="0" applyFill="1" applyBorder="1"/>
    <xf numFmtId="0" fontId="1" fillId="3" borderId="19" xfId="0" applyFont="1" applyFill="1" applyBorder="1"/>
    <xf numFmtId="0" fontId="1" fillId="3" borderId="20" xfId="0" applyFont="1" applyFill="1" applyBorder="1"/>
    <xf numFmtId="0" fontId="0" fillId="3" borderId="20" xfId="0" applyFill="1" applyBorder="1"/>
    <xf numFmtId="3" fontId="0" fillId="3" borderId="18" xfId="0" applyNumberFormat="1" applyFill="1" applyBorder="1" applyAlignment="1">
      <alignment horizontal="center"/>
    </xf>
    <xf numFmtId="3" fontId="0" fillId="3" borderId="0" xfId="0" applyNumberFormat="1" applyFill="1" applyAlignment="1">
      <alignment horizontal="center"/>
    </xf>
    <xf numFmtId="0" fontId="0" fillId="3" borderId="11" xfId="0" applyFill="1" applyBorder="1"/>
    <xf numFmtId="0" fontId="0" fillId="3" borderId="0" xfId="0" applyFont="1" applyFill="1" applyBorder="1"/>
    <xf numFmtId="0" fontId="0" fillId="3" borderId="0" xfId="0" applyFill="1" applyBorder="1" applyAlignment="1">
      <alignment horizontal="center"/>
    </xf>
    <xf numFmtId="3" fontId="0" fillId="7" borderId="20" xfId="0" applyNumberFormat="1" applyFill="1" applyBorder="1" applyAlignment="1" applyProtection="1">
      <alignment horizontal="right"/>
      <protection locked="0"/>
    </xf>
    <xf numFmtId="0" fontId="17" fillId="3" borderId="0" xfId="0" applyFont="1" applyFill="1"/>
    <xf numFmtId="0" fontId="8" fillId="4" borderId="7" xfId="2" applyFont="1" applyFill="1" applyBorder="1" applyAlignment="1" applyProtection="1">
      <alignment horizontal="center" wrapText="1"/>
    </xf>
    <xf numFmtId="0" fontId="8" fillId="4" borderId="10" xfId="2" applyFont="1" applyFill="1" applyBorder="1" applyAlignment="1" applyProtection="1">
      <alignment horizontal="center" wrapText="1"/>
    </xf>
    <xf numFmtId="4" fontId="4" fillId="5" borderId="17" xfId="3" applyNumberFormat="1" applyFont="1" applyFill="1" applyBorder="1" applyAlignment="1" applyProtection="1">
      <alignment vertical="center" wrapText="1"/>
    </xf>
    <xf numFmtId="0" fontId="1" fillId="0" borderId="0" xfId="2" applyAlignment="1" applyProtection="1">
      <alignment horizontal="left" wrapText="1"/>
    </xf>
    <xf numFmtId="0" fontId="3" fillId="5" borderId="17" xfId="2" applyFont="1" applyFill="1" applyBorder="1" applyAlignment="1" applyProtection="1">
      <alignment horizontal="center"/>
    </xf>
    <xf numFmtId="0" fontId="7" fillId="5" borderId="65" xfId="2" applyFont="1" applyFill="1" applyBorder="1" applyProtection="1"/>
    <xf numFmtId="0" fontId="2" fillId="5" borderId="21" xfId="2" applyFont="1" applyFill="1" applyBorder="1" applyAlignment="1" applyProtection="1">
      <alignment horizontal="left"/>
    </xf>
    <xf numFmtId="0" fontId="1" fillId="0" borderId="0" xfId="0" applyFont="1"/>
    <xf numFmtId="0" fontId="4" fillId="5" borderId="7" xfId="0" applyFont="1" applyFill="1" applyBorder="1" applyAlignment="1" applyProtection="1">
      <alignment horizontal="center" vertical="center" wrapText="1"/>
    </xf>
    <xf numFmtId="0" fontId="1" fillId="0" borderId="30" xfId="0" applyNumberFormat="1" applyFont="1" applyBorder="1" applyProtection="1"/>
    <xf numFmtId="9" fontId="1" fillId="32" borderId="64" xfId="125" applyFont="1" applyFill="1" applyBorder="1" applyAlignment="1">
      <alignment wrapText="1"/>
    </xf>
    <xf numFmtId="0" fontId="0" fillId="0" borderId="0" xfId="0" applyFill="1" applyBorder="1" applyProtection="1"/>
    <xf numFmtId="4" fontId="4" fillId="5" borderId="33" xfId="0" applyNumberFormat="1" applyFont="1" applyFill="1" applyBorder="1" applyAlignment="1" applyProtection="1"/>
    <xf numFmtId="4" fontId="4" fillId="5" borderId="54" xfId="3" applyNumberFormat="1" applyFont="1" applyFill="1" applyBorder="1" applyAlignment="1" applyProtection="1">
      <alignment vertical="center" wrapText="1"/>
    </xf>
    <xf numFmtId="164" fontId="4" fillId="5" borderId="67" xfId="3" applyNumberFormat="1" applyFont="1" applyFill="1" applyBorder="1" applyAlignment="1" applyProtection="1">
      <alignment vertical="center" wrapText="1"/>
    </xf>
    <xf numFmtId="4" fontId="4" fillId="5" borderId="68" xfId="3" applyNumberFormat="1" applyFont="1" applyFill="1" applyBorder="1" applyAlignment="1" applyProtection="1">
      <alignment vertical="center" wrapText="1"/>
    </xf>
    <xf numFmtId="164" fontId="4" fillId="5" borderId="15" xfId="3" applyNumberFormat="1" applyFont="1" applyFill="1" applyBorder="1" applyAlignment="1" applyProtection="1">
      <alignment vertical="center" wrapText="1"/>
    </xf>
    <xf numFmtId="164" fontId="4" fillId="5" borderId="16" xfId="3" applyNumberFormat="1" applyFont="1" applyFill="1" applyBorder="1" applyAlignment="1" applyProtection="1">
      <alignment vertical="center" wrapText="1"/>
    </xf>
    <xf numFmtId="4" fontId="4" fillId="5" borderId="24" xfId="3" applyNumberFormat="1" applyFont="1" applyFill="1" applyBorder="1" applyAlignment="1" applyProtection="1">
      <alignment vertical="center" wrapText="1"/>
    </xf>
    <xf numFmtId="4" fontId="4" fillId="5" borderId="52" xfId="3" applyNumberFormat="1" applyFont="1" applyFill="1" applyBorder="1" applyAlignment="1" applyProtection="1">
      <alignment vertical="center" wrapText="1"/>
    </xf>
    <xf numFmtId="164" fontId="4" fillId="5" borderId="50" xfId="3" applyNumberFormat="1" applyFont="1" applyFill="1" applyBorder="1" applyAlignment="1" applyProtection="1">
      <alignment vertical="center" wrapText="1"/>
    </xf>
    <xf numFmtId="166" fontId="4" fillId="5" borderId="15" xfId="3" applyNumberFormat="1" applyFont="1" applyFill="1" applyBorder="1" applyAlignment="1" applyProtection="1">
      <alignment vertical="center" wrapText="1"/>
    </xf>
    <xf numFmtId="164" fontId="13" fillId="5" borderId="15" xfId="3" applyNumberFormat="1" applyFont="1" applyFill="1" applyBorder="1" applyAlignment="1" applyProtection="1">
      <alignment vertical="center" wrapText="1"/>
    </xf>
    <xf numFmtId="164" fontId="13" fillId="5" borderId="50" xfId="3" applyNumberFormat="1" applyFont="1" applyFill="1" applyBorder="1" applyAlignment="1" applyProtection="1">
      <alignment vertical="center" wrapText="1"/>
    </xf>
    <xf numFmtId="4" fontId="13" fillId="5" borderId="54" xfId="3" applyNumberFormat="1" applyFont="1" applyFill="1" applyBorder="1" applyAlignment="1" applyProtection="1">
      <alignment vertical="center" wrapText="1"/>
    </xf>
    <xf numFmtId="4" fontId="13" fillId="5" borderId="52" xfId="3" applyNumberFormat="1" applyFont="1" applyFill="1" applyBorder="1" applyAlignment="1" applyProtection="1">
      <alignment vertical="center" wrapText="1"/>
    </xf>
    <xf numFmtId="164" fontId="13" fillId="5" borderId="69" xfId="3" applyNumberFormat="1" applyFont="1" applyFill="1" applyBorder="1" applyAlignment="1" applyProtection="1">
      <alignment vertical="center" wrapText="1"/>
    </xf>
    <xf numFmtId="4" fontId="4" fillId="5" borderId="70" xfId="3" applyNumberFormat="1" applyFont="1" applyFill="1" applyBorder="1" applyAlignment="1" applyProtection="1">
      <alignment vertical="center" wrapText="1"/>
    </xf>
    <xf numFmtId="4" fontId="4" fillId="5" borderId="52" xfId="2" applyNumberFormat="1" applyFont="1" applyFill="1" applyBorder="1" applyProtection="1"/>
    <xf numFmtId="3" fontId="0" fillId="7" borderId="0" xfId="0" applyNumberFormat="1" applyFill="1" applyAlignment="1" applyProtection="1">
      <alignment horizontal="center"/>
      <protection locked="0"/>
    </xf>
    <xf numFmtId="0" fontId="0" fillId="3" borderId="31" xfId="0" applyFill="1" applyBorder="1"/>
    <xf numFmtId="0" fontId="0" fillId="3" borderId="32" xfId="0" applyFill="1" applyBorder="1"/>
    <xf numFmtId="0" fontId="0" fillId="3" borderId="34" xfId="0" applyFill="1" applyBorder="1"/>
    <xf numFmtId="3" fontId="12" fillId="3" borderId="0" xfId="0" applyNumberFormat="1" applyFont="1" applyFill="1" applyAlignment="1">
      <alignment horizontal="left"/>
    </xf>
    <xf numFmtId="3" fontId="12" fillId="3" borderId="0" xfId="0" applyNumberFormat="1" applyFont="1" applyFill="1" applyAlignment="1">
      <alignment horizontal="right"/>
    </xf>
    <xf numFmtId="0" fontId="3" fillId="5" borderId="0" xfId="2" applyFont="1" applyFill="1" applyBorder="1" applyProtection="1"/>
    <xf numFmtId="4" fontId="60" fillId="5" borderId="17" xfId="3" applyNumberFormat="1" applyFont="1" applyFill="1" applyBorder="1" applyAlignment="1" applyProtection="1">
      <alignment vertical="center" wrapText="1"/>
    </xf>
    <xf numFmtId="0" fontId="2" fillId="5" borderId="71" xfId="2" applyFont="1" applyFill="1" applyBorder="1" applyProtection="1"/>
    <xf numFmtId="0" fontId="1" fillId="5" borderId="29" xfId="2" applyFont="1" applyFill="1" applyBorder="1" applyProtection="1"/>
    <xf numFmtId="0" fontId="7" fillId="5" borderId="22" xfId="2" applyFont="1" applyFill="1" applyBorder="1" applyProtection="1"/>
    <xf numFmtId="0" fontId="4" fillId="6" borderId="64" xfId="2" applyFont="1" applyFill="1" applyBorder="1" applyProtection="1">
      <protection locked="0"/>
    </xf>
    <xf numFmtId="0" fontId="6" fillId="6" borderId="23" xfId="2" applyFont="1" applyFill="1" applyBorder="1" applyProtection="1"/>
    <xf numFmtId="0" fontId="6" fillId="6" borderId="24" xfId="2" applyFont="1" applyFill="1" applyBorder="1" applyProtection="1"/>
    <xf numFmtId="0" fontId="1" fillId="5" borderId="27" xfId="2" applyFont="1" applyFill="1" applyBorder="1" applyProtection="1"/>
    <xf numFmtId="164" fontId="13" fillId="5" borderId="36" xfId="3" applyNumberFormat="1" applyFont="1" applyFill="1" applyBorder="1" applyAlignment="1" applyProtection="1">
      <alignment vertical="center" wrapText="1"/>
    </xf>
    <xf numFmtId="0" fontId="1" fillId="5" borderId="3" xfId="2" applyFill="1" applyBorder="1" applyProtection="1"/>
    <xf numFmtId="0" fontId="4" fillId="5" borderId="12" xfId="0" applyFont="1" applyFill="1" applyBorder="1" applyAlignment="1" applyProtection="1">
      <alignment horizontal="center" vertical="center" wrapText="1"/>
    </xf>
    <xf numFmtId="0" fontId="7" fillId="0" borderId="72" xfId="2" applyFont="1" applyFill="1" applyBorder="1" applyProtection="1"/>
    <xf numFmtId="0" fontId="7" fillId="0" borderId="65" xfId="2" applyFont="1" applyFill="1" applyBorder="1" applyProtection="1"/>
    <xf numFmtId="0" fontId="2" fillId="5" borderId="74" xfId="2" applyFont="1" applyFill="1" applyBorder="1" applyProtection="1"/>
    <xf numFmtId="0" fontId="7" fillId="6" borderId="75" xfId="2" applyFont="1" applyFill="1" applyBorder="1" applyProtection="1"/>
    <xf numFmtId="0" fontId="62" fillId="5" borderId="66" xfId="2" applyFont="1" applyFill="1" applyBorder="1" applyProtection="1"/>
    <xf numFmtId="0" fontId="1" fillId="5" borderId="51" xfId="2" applyFont="1" applyFill="1" applyBorder="1" applyProtection="1"/>
    <xf numFmtId="0" fontId="7" fillId="6" borderId="28" xfId="2" applyFont="1" applyFill="1" applyBorder="1" applyProtection="1"/>
    <xf numFmtId="0" fontId="18" fillId="0" borderId="0" xfId="4"/>
    <xf numFmtId="0" fontId="21" fillId="0" borderId="0" xfId="4" applyFont="1" applyFill="1" applyBorder="1"/>
    <xf numFmtId="4" fontId="4" fillId="5" borderId="14" xfId="0" applyNumberFormat="1" applyFont="1" applyFill="1" applyBorder="1" applyAlignment="1" applyProtection="1"/>
    <xf numFmtId="4" fontId="4" fillId="5" borderId="7" xfId="0" applyNumberFormat="1" applyFont="1" applyFill="1" applyBorder="1" applyAlignment="1" applyProtection="1"/>
    <xf numFmtId="4" fontId="4" fillId="5" borderId="10" xfId="0" applyNumberFormat="1" applyFont="1" applyFill="1" applyBorder="1" applyAlignment="1" applyProtection="1"/>
    <xf numFmtId="4" fontId="4" fillId="5" borderId="7" xfId="0" applyNumberFormat="1" applyFont="1" applyFill="1" applyBorder="1" applyAlignment="1" applyProtection="1">
      <alignment horizontal="center"/>
    </xf>
    <xf numFmtId="4" fontId="4" fillId="5" borderId="10" xfId="0" applyNumberFormat="1" applyFont="1" applyFill="1" applyBorder="1" applyAlignment="1" applyProtection="1">
      <alignment horizontal="center"/>
    </xf>
    <xf numFmtId="4" fontId="4" fillId="5" borderId="33" xfId="0" applyNumberFormat="1" applyFont="1" applyFill="1" applyBorder="1" applyAlignment="1" applyProtection="1">
      <protection locked="0"/>
    </xf>
    <xf numFmtId="0" fontId="21" fillId="0" borderId="0" xfId="4" applyFont="1" applyFill="1" applyBorder="1" applyAlignment="1">
      <alignment horizontal="center"/>
    </xf>
    <xf numFmtId="4" fontId="4" fillId="5" borderId="33" xfId="3" applyNumberFormat="1" applyFont="1" applyFill="1" applyBorder="1" applyAlignment="1" applyProtection="1">
      <alignment vertical="center" wrapText="1"/>
    </xf>
    <xf numFmtId="4" fontId="13" fillId="5" borderId="33" xfId="3" applyNumberFormat="1" applyFont="1" applyFill="1" applyBorder="1" applyAlignment="1" applyProtection="1">
      <alignment vertical="center" wrapText="1"/>
    </xf>
    <xf numFmtId="9" fontId="18" fillId="0" borderId="0" xfId="4" applyNumberFormat="1"/>
    <xf numFmtId="168" fontId="18" fillId="0" borderId="0" xfId="4" applyNumberFormat="1"/>
    <xf numFmtId="166" fontId="4" fillId="5" borderId="33" xfId="0" applyNumberFormat="1" applyFont="1" applyFill="1" applyBorder="1" applyAlignment="1" applyProtection="1">
      <protection locked="0"/>
    </xf>
    <xf numFmtId="4" fontId="13" fillId="5" borderId="56" xfId="3" applyNumberFormat="1" applyFont="1" applyFill="1" applyBorder="1" applyAlignment="1" applyProtection="1">
      <alignment vertical="center" wrapText="1"/>
    </xf>
    <xf numFmtId="0" fontId="21" fillId="0" borderId="0" xfId="0" applyFont="1"/>
    <xf numFmtId="0" fontId="0" fillId="0" borderId="0" xfId="0" quotePrefix="1"/>
    <xf numFmtId="0" fontId="0" fillId="0" borderId="18" xfId="0" applyBorder="1"/>
    <xf numFmtId="0" fontId="0" fillId="0" borderId="19" xfId="0" applyBorder="1"/>
    <xf numFmtId="0" fontId="0" fillId="0" borderId="20" xfId="0" applyBorder="1"/>
    <xf numFmtId="0" fontId="21" fillId="0" borderId="13" xfId="0" applyFont="1" applyBorder="1"/>
    <xf numFmtId="0" fontId="21" fillId="0" borderId="60" xfId="0" applyFont="1" applyBorder="1"/>
    <xf numFmtId="0" fontId="21" fillId="0" borderId="14" xfId="0" applyFont="1" applyBorder="1"/>
    <xf numFmtId="0" fontId="21" fillId="0" borderId="7" xfId="0" applyFont="1" applyBorder="1" applyAlignment="1">
      <alignment wrapText="1"/>
    </xf>
    <xf numFmtId="0" fontId="21" fillId="0" borderId="20" xfId="0" applyFont="1" applyBorder="1"/>
    <xf numFmtId="0" fontId="21" fillId="0" borderId="2" xfId="0" applyFont="1" applyBorder="1"/>
    <xf numFmtId="0" fontId="21" fillId="0" borderId="26" xfId="0" applyFont="1" applyBorder="1"/>
    <xf numFmtId="0" fontId="21" fillId="0" borderId="67" xfId="0" applyFont="1" applyBorder="1" applyAlignment="1">
      <alignment wrapText="1"/>
    </xf>
    <xf numFmtId="0" fontId="63" fillId="0" borderId="19" xfId="0" applyFont="1" applyBorder="1"/>
    <xf numFmtId="0" fontId="21" fillId="0" borderId="1" xfId="0" applyFont="1" applyBorder="1"/>
    <xf numFmtId="0" fontId="59" fillId="32" borderId="53" xfId="0" applyFont="1" applyFill="1" applyBorder="1"/>
    <xf numFmtId="0" fontId="19" fillId="32" borderId="61" xfId="0" applyFont="1" applyFill="1" applyBorder="1" applyAlignment="1">
      <alignment wrapText="1"/>
    </xf>
    <xf numFmtId="9" fontId="19" fillId="32" borderId="53" xfId="0" applyNumberFormat="1" applyFont="1" applyFill="1" applyBorder="1"/>
    <xf numFmtId="0" fontId="19" fillId="32" borderId="50" xfId="0" applyFont="1" applyFill="1" applyBorder="1"/>
    <xf numFmtId="0" fontId="19" fillId="32" borderId="54" xfId="0" applyFont="1" applyFill="1" applyBorder="1" applyAlignment="1">
      <alignment wrapText="1"/>
    </xf>
    <xf numFmtId="14" fontId="19" fillId="32" borderId="37" xfId="0" applyNumberFormat="1" applyFont="1" applyFill="1" applyBorder="1"/>
    <xf numFmtId="14" fontId="19" fillId="32" borderId="2" xfId="0" applyNumberFormat="1" applyFont="1" applyFill="1" applyBorder="1"/>
    <xf numFmtId="0" fontId="19" fillId="32" borderId="58" xfId="0" applyFont="1" applyFill="1" applyBorder="1"/>
    <xf numFmtId="0" fontId="59" fillId="32" borderId="51" xfId="0" applyFont="1" applyFill="1" applyBorder="1"/>
    <xf numFmtId="0" fontId="19" fillId="32" borderId="6" xfId="0" applyFont="1" applyFill="1" applyBorder="1" applyAlignment="1">
      <alignment wrapText="1"/>
    </xf>
    <xf numFmtId="9" fontId="19" fillId="32" borderId="51" xfId="0" applyNumberFormat="1" applyFont="1" applyFill="1" applyBorder="1"/>
    <xf numFmtId="0" fontId="19" fillId="32" borderId="15" xfId="0" applyFont="1" applyFill="1" applyBorder="1"/>
    <xf numFmtId="0" fontId="19" fillId="32" borderId="52" xfId="0" applyFont="1" applyFill="1" applyBorder="1" applyAlignment="1">
      <alignment wrapText="1"/>
    </xf>
    <xf numFmtId="14" fontId="19" fillId="32" borderId="35" xfId="0" applyNumberFormat="1" applyFont="1" applyFill="1" applyBorder="1"/>
    <xf numFmtId="14" fontId="19" fillId="32" borderId="52" xfId="0" applyNumberFormat="1" applyFont="1" applyFill="1" applyBorder="1"/>
    <xf numFmtId="0" fontId="19" fillId="32" borderId="59" xfId="0" applyFont="1" applyFill="1" applyBorder="1"/>
    <xf numFmtId="0" fontId="19" fillId="32" borderId="59" xfId="0" applyFont="1" applyFill="1" applyBorder="1" applyAlignment="1">
      <alignment wrapText="1"/>
    </xf>
    <xf numFmtId="0" fontId="19" fillId="32" borderId="59" xfId="0" applyFont="1" applyFill="1" applyBorder="1" applyAlignment="1"/>
    <xf numFmtId="0" fontId="19" fillId="32" borderId="51" xfId="0" applyFont="1" applyFill="1" applyBorder="1"/>
    <xf numFmtId="0" fontId="19" fillId="32" borderId="59" xfId="0" quotePrefix="1" applyFont="1" applyFill="1" applyBorder="1" applyAlignment="1">
      <alignment wrapText="1"/>
    </xf>
    <xf numFmtId="0" fontId="59" fillId="32" borderId="55" xfId="0" applyFont="1" applyFill="1" applyBorder="1"/>
    <xf numFmtId="0" fontId="19" fillId="32" borderId="62" xfId="0" applyFont="1" applyFill="1" applyBorder="1" applyAlignment="1">
      <alignment wrapText="1"/>
    </xf>
    <xf numFmtId="0" fontId="19" fillId="32" borderId="55" xfId="0" applyFont="1" applyFill="1" applyBorder="1"/>
    <xf numFmtId="0" fontId="19" fillId="32" borderId="36" xfId="0" applyFont="1" applyFill="1" applyBorder="1"/>
    <xf numFmtId="0" fontId="19" fillId="32" borderId="56" xfId="0" applyFont="1" applyFill="1" applyBorder="1" applyAlignment="1">
      <alignment wrapText="1"/>
    </xf>
    <xf numFmtId="14" fontId="19" fillId="32" borderId="63" xfId="0" applyNumberFormat="1" applyFont="1" applyFill="1" applyBorder="1"/>
    <xf numFmtId="14" fontId="19" fillId="32" borderId="56" xfId="0" applyNumberFormat="1" applyFont="1" applyFill="1" applyBorder="1"/>
    <xf numFmtId="0" fontId="19" fillId="32" borderId="34" xfId="0" applyFont="1" applyFill="1" applyBorder="1" applyAlignment="1">
      <alignment wrapText="1"/>
    </xf>
    <xf numFmtId="0" fontId="21" fillId="0" borderId="8" xfId="0" applyFont="1" applyBorder="1"/>
    <xf numFmtId="0" fontId="21" fillId="0" borderId="8" xfId="0" applyFont="1" applyBorder="1" applyAlignment="1">
      <alignment wrapText="1"/>
    </xf>
    <xf numFmtId="0" fontId="21" fillId="0" borderId="57" xfId="0" applyFont="1" applyBorder="1"/>
    <xf numFmtId="0" fontId="21" fillId="0" borderId="30" xfId="0" applyFont="1" applyBorder="1"/>
    <xf numFmtId="0" fontId="21" fillId="0" borderId="18" xfId="0" applyFont="1" applyBorder="1"/>
    <xf numFmtId="0" fontId="21" fillId="0" borderId="19" xfId="0" applyFont="1" applyBorder="1"/>
    <xf numFmtId="0" fontId="21" fillId="0" borderId="19" xfId="0" applyFont="1" applyBorder="1" applyAlignment="1">
      <alignment wrapText="1"/>
    </xf>
    <xf numFmtId="0" fontId="19" fillId="0" borderId="18" xfId="0" applyFont="1" applyFill="1" applyBorder="1" applyAlignment="1"/>
    <xf numFmtId="0" fontId="19" fillId="0" borderId="19" xfId="0" applyFont="1" applyFill="1" applyBorder="1" applyAlignment="1">
      <alignment wrapText="1"/>
    </xf>
    <xf numFmtId="0" fontId="19" fillId="0" borderId="20" xfId="0" applyFont="1" applyFill="1" applyBorder="1" applyAlignment="1">
      <alignment wrapText="1"/>
    </xf>
    <xf numFmtId="0" fontId="19" fillId="32" borderId="53" xfId="0" applyFont="1" applyFill="1" applyBorder="1"/>
    <xf numFmtId="0" fontId="19" fillId="32" borderId="33" xfId="0" applyFont="1" applyFill="1" applyBorder="1" applyAlignment="1">
      <alignment wrapText="1"/>
    </xf>
    <xf numFmtId="9" fontId="19" fillId="32" borderId="55" xfId="0" applyNumberFormat="1" applyFont="1" applyFill="1" applyBorder="1"/>
    <xf numFmtId="14" fontId="19" fillId="32" borderId="5" xfId="0" applyNumberFormat="1" applyFont="1" applyFill="1" applyBorder="1"/>
    <xf numFmtId="0" fontId="59" fillId="32" borderId="27" xfId="0" applyFont="1" applyFill="1" applyBorder="1"/>
    <xf numFmtId="0" fontId="19" fillId="32" borderId="16" xfId="0" applyFont="1" applyFill="1" applyBorder="1"/>
    <xf numFmtId="0" fontId="19" fillId="32" borderId="16" xfId="0" applyFont="1" applyFill="1" applyBorder="1" applyAlignment="1">
      <alignment wrapText="1"/>
    </xf>
    <xf numFmtId="9" fontId="19" fillId="32" borderId="27" xfId="0" applyNumberFormat="1" applyFont="1" applyFill="1" applyBorder="1"/>
    <xf numFmtId="0" fontId="19" fillId="32" borderId="51" xfId="0" applyFont="1" applyFill="1" applyBorder="1" applyAlignment="1">
      <alignment wrapText="1"/>
    </xf>
    <xf numFmtId="0" fontId="19" fillId="32" borderId="15" xfId="0" applyFont="1" applyFill="1" applyBorder="1" applyAlignment="1">
      <alignment wrapText="1"/>
    </xf>
    <xf numFmtId="0" fontId="16" fillId="32" borderId="6" xfId="0" applyFont="1" applyFill="1" applyBorder="1" applyAlignment="1">
      <alignment wrapText="1"/>
    </xf>
    <xf numFmtId="9" fontId="19" fillId="32" borderId="36" xfId="0" applyNumberFormat="1" applyFont="1" applyFill="1" applyBorder="1"/>
    <xf numFmtId="0" fontId="65" fillId="4" borderId="18" xfId="0" applyFont="1" applyFill="1" applyBorder="1"/>
    <xf numFmtId="0" fontId="65" fillId="4" borderId="19" xfId="0" applyFont="1" applyFill="1" applyBorder="1"/>
    <xf numFmtId="0" fontId="65" fillId="4" borderId="20" xfId="0" applyFont="1" applyFill="1" applyBorder="1"/>
    <xf numFmtId="0" fontId="64" fillId="4" borderId="14" xfId="0" applyFont="1" applyFill="1" applyBorder="1" applyAlignment="1">
      <alignment horizontal="center" vertical="center" wrapText="1" readingOrder="1"/>
    </xf>
    <xf numFmtId="0" fontId="64" fillId="4" borderId="7" xfId="0" applyFont="1" applyFill="1" applyBorder="1" applyAlignment="1">
      <alignment horizontal="center" vertical="center" wrapText="1" readingOrder="1"/>
    </xf>
    <xf numFmtId="0" fontId="64" fillId="4" borderId="10" xfId="0" applyFont="1" applyFill="1" applyBorder="1" applyAlignment="1">
      <alignment horizontal="center" vertical="center" wrapText="1" readingOrder="1"/>
    </xf>
    <xf numFmtId="0" fontId="0" fillId="0" borderId="1" xfId="0" applyBorder="1"/>
    <xf numFmtId="0" fontId="0" fillId="0" borderId="12" xfId="0" applyBorder="1"/>
    <xf numFmtId="0" fontId="0" fillId="0" borderId="50" xfId="0" applyBorder="1" applyAlignment="1">
      <alignment horizontal="center" vertical="center"/>
    </xf>
    <xf numFmtId="0" fontId="0" fillId="0" borderId="54" xfId="0" applyBorder="1" applyAlignment="1">
      <alignment horizontal="center" vertical="center"/>
    </xf>
    <xf numFmtId="0" fontId="0" fillId="0" borderId="15" xfId="0" applyBorder="1" applyAlignment="1">
      <alignment horizontal="center" vertical="center"/>
    </xf>
    <xf numFmtId="0" fontId="0" fillId="0" borderId="52" xfId="0" applyBorder="1" applyAlignment="1">
      <alignment horizontal="center" vertical="center"/>
    </xf>
    <xf numFmtId="0" fontId="0" fillId="0" borderId="36" xfId="0" applyBorder="1" applyAlignment="1">
      <alignment horizontal="center" vertical="center"/>
    </xf>
    <xf numFmtId="0" fontId="0" fillId="0" borderId="56" xfId="0" applyBorder="1" applyAlignment="1">
      <alignment horizontal="center" vertical="center"/>
    </xf>
    <xf numFmtId="0" fontId="0" fillId="0" borderId="0" xfId="0" applyAlignment="1">
      <alignment horizontal="center" vertical="center"/>
    </xf>
    <xf numFmtId="0" fontId="0" fillId="33" borderId="50" xfId="0" applyFill="1" applyBorder="1" applyAlignment="1">
      <alignment horizontal="center" vertical="center"/>
    </xf>
    <xf numFmtId="0" fontId="0" fillId="33" borderId="54" xfId="0" applyFill="1" applyBorder="1" applyAlignment="1">
      <alignment horizontal="center" vertical="center"/>
    </xf>
    <xf numFmtId="0" fontId="0" fillId="33" borderId="15" xfId="0" applyFill="1" applyBorder="1" applyAlignment="1">
      <alignment horizontal="center" vertical="center"/>
    </xf>
    <xf numFmtId="0" fontId="0" fillId="33" borderId="52" xfId="0" applyFill="1" applyBorder="1" applyAlignment="1">
      <alignment horizontal="center" vertical="center"/>
    </xf>
    <xf numFmtId="0" fontId="0" fillId="33" borderId="36" xfId="0" applyFill="1" applyBorder="1" applyAlignment="1">
      <alignment horizontal="center" vertical="center"/>
    </xf>
    <xf numFmtId="0" fontId="0" fillId="33" borderId="56" xfId="0" applyFill="1" applyBorder="1" applyAlignment="1">
      <alignment horizontal="center" vertical="center"/>
    </xf>
    <xf numFmtId="0" fontId="18" fillId="0" borderId="16" xfId="4" applyBorder="1"/>
    <xf numFmtId="0" fontId="2" fillId="34" borderId="0" xfId="0" applyFont="1" applyFill="1" applyBorder="1" applyProtection="1"/>
    <xf numFmtId="0" fontId="0" fillId="34" borderId="0" xfId="0" applyFill="1" applyBorder="1" applyProtection="1"/>
    <xf numFmtId="0" fontId="1" fillId="34" borderId="0" xfId="0" applyFont="1" applyFill="1" applyBorder="1" applyProtection="1"/>
    <xf numFmtId="166" fontId="4" fillId="5" borderId="50" xfId="3" applyNumberFormat="1" applyFont="1" applyFill="1" applyBorder="1" applyAlignment="1" applyProtection="1">
      <alignment vertical="center" wrapText="1"/>
    </xf>
    <xf numFmtId="166" fontId="4" fillId="5" borderId="7" xfId="3" applyNumberFormat="1" applyFont="1" applyFill="1" applyBorder="1" applyAlignment="1" applyProtection="1">
      <alignment vertical="center" wrapText="1"/>
    </xf>
    <xf numFmtId="0" fontId="62" fillId="0" borderId="66" xfId="2" applyFont="1" applyFill="1" applyBorder="1" applyProtection="1">
      <protection locked="0"/>
    </xf>
    <xf numFmtId="0" fontId="62" fillId="0" borderId="73" xfId="2" applyFont="1" applyFill="1" applyBorder="1" applyProtection="1">
      <protection locked="0"/>
    </xf>
    <xf numFmtId="0" fontId="62" fillId="0" borderId="64" xfId="2" applyFont="1" applyFill="1" applyBorder="1" applyProtection="1">
      <protection locked="0"/>
    </xf>
    <xf numFmtId="0" fontId="1" fillId="0" borderId="0" xfId="132" applyProtection="1"/>
    <xf numFmtId="0" fontId="1" fillId="0" borderId="0" xfId="2" applyAlignment="1" applyProtection="1">
      <alignment vertical="top" wrapText="1"/>
    </xf>
    <xf numFmtId="3" fontId="16" fillId="6" borderId="36" xfId="2" applyNumberFormat="1" applyFont="1" applyFill="1" applyBorder="1" applyAlignment="1" applyProtection="1">
      <alignment horizontal="center" vertical="center"/>
      <protection locked="0"/>
    </xf>
    <xf numFmtId="3" fontId="16" fillId="6" borderId="15" xfId="2" applyNumberFormat="1" applyFont="1" applyFill="1" applyBorder="1" applyAlignment="1" applyProtection="1">
      <alignment horizontal="center" vertical="center"/>
      <protection locked="0"/>
    </xf>
    <xf numFmtId="0" fontId="66" fillId="0" borderId="0" xfId="132" applyFont="1" applyAlignment="1">
      <alignment vertical="center" wrapText="1"/>
    </xf>
    <xf numFmtId="3" fontId="16" fillId="6" borderId="50" xfId="2" applyNumberFormat="1" applyFont="1" applyFill="1" applyBorder="1" applyAlignment="1" applyProtection="1">
      <alignment horizontal="center" vertical="center"/>
      <protection locked="0"/>
    </xf>
    <xf numFmtId="3" fontId="74" fillId="4" borderId="8" xfId="132" applyNumberFormat="1" applyFont="1" applyFill="1" applyBorder="1" applyAlignment="1" applyProtection="1">
      <alignment horizontal="center" vertical="center" wrapText="1"/>
    </xf>
    <xf numFmtId="3" fontId="16" fillId="6" borderId="8" xfId="2" applyNumberFormat="1" applyFont="1" applyFill="1" applyBorder="1" applyAlignment="1" applyProtection="1">
      <alignment horizontal="center" vertical="center"/>
      <protection locked="0"/>
    </xf>
    <xf numFmtId="3" fontId="16" fillId="6" borderId="7" xfId="2" applyNumberFormat="1" applyFont="1" applyFill="1" applyBorder="1" applyAlignment="1" applyProtection="1">
      <alignment horizontal="center" vertical="center"/>
      <protection locked="0"/>
    </xf>
    <xf numFmtId="0" fontId="1" fillId="0" borderId="0" xfId="132" applyFill="1" applyProtection="1"/>
    <xf numFmtId="0" fontId="1" fillId="0" borderId="5" xfId="2" applyFill="1" applyBorder="1" applyProtection="1"/>
    <xf numFmtId="0" fontId="1" fillId="0" borderId="12" xfId="2" applyFont="1" applyFill="1" applyBorder="1" applyProtection="1"/>
    <xf numFmtId="0" fontId="8" fillId="0" borderId="12" xfId="2" applyFont="1" applyFill="1" applyBorder="1" applyProtection="1"/>
    <xf numFmtId="0" fontId="1" fillId="0" borderId="11" xfId="2" applyFill="1" applyBorder="1" applyProtection="1"/>
    <xf numFmtId="0" fontId="8" fillId="35" borderId="5" xfId="2" applyFont="1" applyFill="1" applyBorder="1" applyAlignment="1" applyProtection="1">
      <alignment horizontal="center"/>
    </xf>
    <xf numFmtId="0" fontId="8" fillId="35" borderId="12" xfId="2" applyFont="1" applyFill="1" applyBorder="1" applyAlignment="1" applyProtection="1">
      <alignment horizontal="center"/>
    </xf>
    <xf numFmtId="0" fontId="8" fillId="35" borderId="9" xfId="2" applyFont="1" applyFill="1" applyBorder="1" applyAlignment="1" applyProtection="1">
      <alignment horizontal="center"/>
    </xf>
    <xf numFmtId="0" fontId="75" fillId="35" borderId="11" xfId="2" applyFont="1" applyFill="1" applyBorder="1" applyProtection="1"/>
    <xf numFmtId="0" fontId="3" fillId="35" borderId="24" xfId="2" applyFont="1" applyFill="1" applyBorder="1" applyProtection="1"/>
    <xf numFmtId="0" fontId="3" fillId="35" borderId="2" xfId="2" applyFont="1" applyFill="1" applyBorder="1" applyProtection="1"/>
    <xf numFmtId="0" fontId="1" fillId="0" borderId="2" xfId="132" applyBorder="1" applyProtection="1"/>
    <xf numFmtId="0" fontId="9" fillId="2" borderId="4" xfId="132" applyFont="1" applyFill="1" applyBorder="1" applyProtection="1"/>
    <xf numFmtId="0" fontId="0" fillId="0" borderId="0" xfId="0" applyBorder="1" applyProtection="1"/>
    <xf numFmtId="0" fontId="4" fillId="0" borderId="0" xfId="0" applyFont="1" applyBorder="1" applyProtection="1"/>
    <xf numFmtId="49" fontId="4" fillId="0" borderId="0" xfId="2" applyNumberFormat="1" applyFont="1" applyFill="1" applyBorder="1" applyProtection="1">
      <protection locked="0"/>
    </xf>
    <xf numFmtId="49" fontId="1" fillId="0" borderId="0" xfId="2" applyNumberFormat="1" applyFont="1" applyFill="1" applyBorder="1" applyProtection="1">
      <protection locked="0"/>
    </xf>
    <xf numFmtId="0" fontId="0" fillId="0" borderId="0" xfId="0" applyBorder="1" applyAlignment="1" applyProtection="1"/>
    <xf numFmtId="0" fontId="7" fillId="0" borderId="0" xfId="2" applyFont="1" applyFill="1" applyBorder="1" applyProtection="1"/>
    <xf numFmtId="0" fontId="7" fillId="0" borderId="3" xfId="2" applyFont="1" applyFill="1" applyBorder="1" applyProtection="1"/>
    <xf numFmtId="0" fontId="7" fillId="0" borderId="23" xfId="2" applyFont="1" applyFill="1" applyBorder="1" applyProtection="1"/>
    <xf numFmtId="0" fontId="7" fillId="0" borderId="24" xfId="2" applyFont="1" applyFill="1" applyBorder="1" applyProtection="1"/>
    <xf numFmtId="0" fontId="1" fillId="5" borderId="15" xfId="2" applyFont="1" applyFill="1" applyBorder="1" applyAlignment="1" applyProtection="1">
      <alignment horizontal="center"/>
    </xf>
    <xf numFmtId="0" fontId="61" fillId="0" borderId="0" xfId="0" applyFont="1" applyAlignment="1" applyProtection="1">
      <alignment vertical="center"/>
      <protection hidden="1"/>
    </xf>
    <xf numFmtId="0" fontId="1" fillId="0" borderId="0" xfId="0" applyFont="1" applyAlignment="1" applyProtection="1">
      <alignment vertical="center" wrapText="1"/>
      <protection hidden="1"/>
    </xf>
    <xf numFmtId="0" fontId="0" fillId="0" borderId="0" xfId="0" applyBorder="1" applyProtection="1">
      <protection hidden="1"/>
    </xf>
    <xf numFmtId="0" fontId="0" fillId="0" borderId="0" xfId="0" applyProtection="1">
      <protection hidden="1"/>
    </xf>
    <xf numFmtId="0" fontId="61" fillId="0" borderId="0" xfId="0" applyFont="1" applyAlignment="1" applyProtection="1">
      <alignment vertical="center" wrapText="1"/>
      <protection hidden="1"/>
    </xf>
    <xf numFmtId="0" fontId="4" fillId="0" borderId="0" xfId="0" applyFont="1" applyAlignment="1" applyProtection="1">
      <alignment vertical="center" wrapText="1"/>
      <protection hidden="1"/>
    </xf>
    <xf numFmtId="0" fontId="4" fillId="0" borderId="0" xfId="0" applyFont="1" applyProtection="1">
      <protection hidden="1"/>
    </xf>
    <xf numFmtId="0" fontId="4" fillId="0" borderId="0" xfId="0" applyFont="1" applyBorder="1" applyProtection="1">
      <protection hidden="1"/>
    </xf>
    <xf numFmtId="0" fontId="4" fillId="0" borderId="0" xfId="0" applyFont="1" applyAlignment="1" applyProtection="1">
      <alignment horizontal="left" vertical="center" wrapText="1"/>
      <protection hidden="1"/>
    </xf>
    <xf numFmtId="2" fontId="4" fillId="0" borderId="0" xfId="2" applyNumberFormat="1" applyFont="1" applyFill="1" applyBorder="1" applyAlignment="1" applyProtection="1">
      <alignment horizontal="left"/>
      <protection hidden="1"/>
    </xf>
    <xf numFmtId="14" fontId="4" fillId="0" borderId="0" xfId="2" applyNumberFormat="1" applyFont="1" applyFill="1" applyBorder="1" applyProtection="1">
      <protection hidden="1"/>
    </xf>
    <xf numFmtId="14" fontId="4" fillId="0" borderId="0" xfId="0" applyNumberFormat="1" applyFont="1" applyAlignment="1" applyProtection="1">
      <alignment horizontal="left" vertical="center" wrapText="1"/>
      <protection hidden="1"/>
    </xf>
    <xf numFmtId="0" fontId="1" fillId="0" borderId="0" xfId="0" applyFont="1" applyAlignment="1" applyProtection="1">
      <alignment horizontal="left" vertical="center" wrapText="1"/>
      <protection hidden="1"/>
    </xf>
    <xf numFmtId="0" fontId="1" fillId="0" borderId="0" xfId="0" applyFont="1" applyAlignment="1" applyProtection="1">
      <alignment horizontal="justify" vertical="center"/>
      <protection hidden="1"/>
    </xf>
    <xf numFmtId="0" fontId="77" fillId="0" borderId="4" xfId="0" applyFont="1" applyBorder="1" applyAlignment="1" applyProtection="1">
      <alignment vertical="center" wrapText="1"/>
      <protection hidden="1"/>
    </xf>
    <xf numFmtId="0" fontId="77" fillId="0" borderId="2" xfId="0" applyFont="1" applyBorder="1" applyAlignment="1" applyProtection="1">
      <alignment horizontal="left" vertical="center" wrapText="1"/>
      <protection hidden="1"/>
    </xf>
    <xf numFmtId="0" fontId="77" fillId="0" borderId="11" xfId="0" applyFont="1" applyBorder="1" applyAlignment="1" applyProtection="1">
      <alignment vertical="center" wrapText="1"/>
      <protection hidden="1"/>
    </xf>
    <xf numFmtId="0" fontId="77" fillId="0" borderId="5" xfId="0" applyFont="1" applyBorder="1" applyAlignment="1" applyProtection="1">
      <alignment horizontal="left" vertical="center" wrapText="1"/>
      <protection hidden="1"/>
    </xf>
    <xf numFmtId="0" fontId="78" fillId="0" borderId="11" xfId="0" applyFont="1" applyBorder="1" applyAlignment="1" applyProtection="1">
      <alignment horizontal="left" vertical="center" wrapText="1"/>
      <protection hidden="1"/>
    </xf>
    <xf numFmtId="0" fontId="78" fillId="0" borderId="5" xfId="0" applyFont="1" applyBorder="1" applyAlignment="1" applyProtection="1">
      <alignment horizontal="left" vertical="center" wrapText="1"/>
      <protection hidden="1"/>
    </xf>
    <xf numFmtId="0" fontId="77" fillId="0" borderId="0" xfId="0" applyFont="1" applyAlignment="1" applyProtection="1">
      <alignment horizontal="right" vertical="center"/>
      <protection hidden="1"/>
    </xf>
    <xf numFmtId="0" fontId="77" fillId="0" borderId="34" xfId="0" applyFont="1" applyBorder="1" applyAlignment="1" applyProtection="1">
      <alignment horizontal="right" vertical="center" indent="1"/>
      <protection hidden="1"/>
    </xf>
    <xf numFmtId="0" fontId="77" fillId="0" borderId="0" xfId="0" applyFont="1" applyBorder="1" applyAlignment="1" applyProtection="1">
      <alignment horizontal="right" vertical="center" indent="1"/>
      <protection hidden="1"/>
    </xf>
    <xf numFmtId="0" fontId="1" fillId="0" borderId="0" xfId="0" applyFont="1" applyProtection="1">
      <protection hidden="1"/>
    </xf>
    <xf numFmtId="0" fontId="1" fillId="0" borderId="0" xfId="0" applyFont="1" applyBorder="1" applyProtection="1">
      <protection hidden="1"/>
    </xf>
    <xf numFmtId="0" fontId="77" fillId="0" borderId="31" xfId="0" applyFont="1" applyBorder="1" applyAlignment="1" applyProtection="1">
      <alignment horizontal="center" vertical="center" wrapText="1"/>
      <protection hidden="1"/>
    </xf>
    <xf numFmtId="3" fontId="78" fillId="0" borderId="30" xfId="0" applyNumberFormat="1" applyFont="1" applyBorder="1" applyAlignment="1" applyProtection="1">
      <alignment vertical="center"/>
      <protection hidden="1"/>
    </xf>
    <xf numFmtId="0" fontId="78" fillId="0" borderId="0" xfId="0" applyFont="1" applyBorder="1" applyAlignment="1" applyProtection="1">
      <alignment horizontal="left" vertical="center" wrapText="1"/>
      <protection hidden="1"/>
    </xf>
    <xf numFmtId="0" fontId="78" fillId="0" borderId="0" xfId="0" applyFont="1" applyBorder="1" applyAlignment="1" applyProtection="1">
      <alignment vertical="center"/>
      <protection hidden="1"/>
    </xf>
    <xf numFmtId="0" fontId="79" fillId="0" borderId="0" xfId="0" applyFont="1" applyAlignment="1" applyProtection="1">
      <alignment horizontal="left" vertical="center" wrapText="1"/>
      <protection hidden="1"/>
    </xf>
    <xf numFmtId="0" fontId="67" fillId="0" borderId="0" xfId="132" applyFont="1" applyAlignment="1" applyProtection="1">
      <alignment vertical="center"/>
      <protection hidden="1"/>
    </xf>
    <xf numFmtId="0" fontId="69" fillId="0" borderId="0" xfId="132" applyFont="1" applyAlignment="1" applyProtection="1">
      <alignment vertical="center"/>
      <protection hidden="1"/>
    </xf>
    <xf numFmtId="0" fontId="66" fillId="0" borderId="0" xfId="132" applyFont="1" applyAlignment="1" applyProtection="1">
      <alignment vertical="center"/>
      <protection hidden="1"/>
    </xf>
    <xf numFmtId="0" fontId="70" fillId="0" borderId="0" xfId="132" applyFont="1" applyAlignment="1" applyProtection="1">
      <alignment horizontal="left" vertical="center" indent="4"/>
      <protection hidden="1"/>
    </xf>
    <xf numFmtId="0" fontId="2" fillId="34" borderId="0" xfId="132" applyFont="1" applyFill="1" applyBorder="1" applyProtection="1">
      <protection hidden="1"/>
    </xf>
    <xf numFmtId="0" fontId="1" fillId="0" borderId="0" xfId="2" applyBorder="1" applyProtection="1">
      <protection hidden="1"/>
    </xf>
    <xf numFmtId="0" fontId="1" fillId="0" borderId="0" xfId="2" applyProtection="1">
      <protection hidden="1"/>
    </xf>
    <xf numFmtId="0" fontId="1" fillId="0" borderId="0" xfId="2" applyFont="1" applyProtection="1">
      <protection hidden="1"/>
    </xf>
    <xf numFmtId="0" fontId="2" fillId="35" borderId="4" xfId="132" applyFont="1" applyFill="1" applyBorder="1" applyProtection="1">
      <protection hidden="1"/>
    </xf>
    <xf numFmtId="0" fontId="1" fillId="35" borderId="1" xfId="2" applyFill="1" applyBorder="1" applyProtection="1">
      <protection hidden="1"/>
    </xf>
    <xf numFmtId="0" fontId="3" fillId="35" borderId="1" xfId="2" applyFont="1" applyFill="1" applyBorder="1" applyProtection="1">
      <protection hidden="1"/>
    </xf>
    <xf numFmtId="0" fontId="2" fillId="35" borderId="22" xfId="132" applyFont="1" applyFill="1" applyBorder="1" applyProtection="1">
      <protection hidden="1"/>
    </xf>
    <xf numFmtId="0" fontId="1" fillId="35" borderId="23" xfId="2" applyFill="1" applyBorder="1" applyProtection="1">
      <protection hidden="1"/>
    </xf>
    <xf numFmtId="0" fontId="3" fillId="35" borderId="23" xfId="2" applyFont="1" applyFill="1" applyBorder="1" applyProtection="1">
      <protection hidden="1"/>
    </xf>
    <xf numFmtId="0" fontId="2" fillId="35" borderId="25" xfId="2" applyFont="1" applyFill="1" applyBorder="1" applyProtection="1">
      <protection hidden="1"/>
    </xf>
    <xf numFmtId="0" fontId="1" fillId="35" borderId="26" xfId="2" applyFont="1" applyFill="1" applyBorder="1" applyProtection="1">
      <protection hidden="1"/>
    </xf>
    <xf numFmtId="0" fontId="7" fillId="35" borderId="27" xfId="2" applyFont="1" applyFill="1" applyBorder="1" applyProtection="1">
      <protection hidden="1"/>
    </xf>
    <xf numFmtId="0" fontId="2" fillId="35" borderId="74" xfId="2" applyFont="1" applyFill="1" applyBorder="1" applyProtection="1">
      <protection hidden="1"/>
    </xf>
    <xf numFmtId="0" fontId="62" fillId="35" borderId="13" xfId="2" applyFont="1" applyFill="1" applyBorder="1" applyAlignment="1" applyProtection="1">
      <alignment horizontal="left"/>
      <protection hidden="1"/>
    </xf>
    <xf numFmtId="0" fontId="76" fillId="35" borderId="13" xfId="2" applyFont="1" applyFill="1" applyBorder="1" applyAlignment="1" applyProtection="1">
      <alignment horizontal="center"/>
      <protection hidden="1"/>
    </xf>
    <xf numFmtId="0" fontId="76" fillId="35" borderId="76" xfId="2" applyFont="1" applyFill="1" applyBorder="1" applyAlignment="1" applyProtection="1">
      <alignment horizontal="center"/>
      <protection hidden="1"/>
    </xf>
    <xf numFmtId="0" fontId="16" fillId="35" borderId="76" xfId="2" applyFont="1" applyFill="1" applyBorder="1" applyAlignment="1" applyProtection="1">
      <alignment horizontal="center"/>
      <protection hidden="1"/>
    </xf>
    <xf numFmtId="0" fontId="8" fillId="4" borderId="13" xfId="132" applyFont="1" applyFill="1" applyBorder="1" applyAlignment="1" applyProtection="1">
      <alignment vertical="center" wrapText="1"/>
      <protection hidden="1"/>
    </xf>
    <xf numFmtId="3" fontId="74" fillId="4" borderId="8" xfId="132" applyNumberFormat="1" applyFont="1" applyFill="1" applyBorder="1" applyAlignment="1" applyProtection="1">
      <alignment horizontal="center" vertical="center" wrapText="1"/>
      <protection hidden="1"/>
    </xf>
    <xf numFmtId="164" fontId="74" fillId="4" borderId="8" xfId="138" applyNumberFormat="1" applyFont="1" applyFill="1" applyBorder="1" applyAlignment="1" applyProtection="1">
      <alignment horizontal="center" vertical="center" wrapText="1"/>
      <protection hidden="1"/>
    </xf>
    <xf numFmtId="4" fontId="74" fillId="4" borderId="76" xfId="138" applyNumberFormat="1" applyFont="1" applyFill="1" applyBorder="1" applyAlignment="1" applyProtection="1">
      <alignment horizontal="center" vertical="center" wrapText="1"/>
      <protection hidden="1"/>
    </xf>
    <xf numFmtId="0" fontId="16" fillId="35" borderId="14" xfId="2" applyFont="1" applyFill="1" applyBorder="1" applyAlignment="1" applyProtection="1">
      <alignment vertical="center" wrapText="1"/>
      <protection hidden="1"/>
    </xf>
    <xf numFmtId="0" fontId="16" fillId="35" borderId="53" xfId="2" applyFont="1" applyFill="1" applyBorder="1" applyAlignment="1" applyProtection="1">
      <alignment vertical="center" wrapText="1"/>
      <protection hidden="1"/>
    </xf>
    <xf numFmtId="0" fontId="16" fillId="35" borderId="51" xfId="2" applyFont="1" applyFill="1" applyBorder="1" applyAlignment="1" applyProtection="1">
      <alignment vertical="center" wrapText="1"/>
      <protection hidden="1"/>
    </xf>
    <xf numFmtId="0" fontId="16" fillId="35" borderId="55" xfId="2" applyFont="1" applyFill="1" applyBorder="1" applyAlignment="1" applyProtection="1">
      <alignment vertical="center" wrapText="1"/>
      <protection hidden="1"/>
    </xf>
    <xf numFmtId="164" fontId="16" fillId="35" borderId="7" xfId="2" applyNumberFormat="1" applyFont="1" applyFill="1" applyBorder="1" applyAlignment="1" applyProtection="1">
      <alignment horizontal="center" vertical="center"/>
      <protection hidden="1"/>
    </xf>
    <xf numFmtId="4" fontId="16" fillId="35" borderId="10" xfId="2" applyNumberFormat="1" applyFont="1" applyFill="1" applyBorder="1" applyAlignment="1" applyProtection="1">
      <alignment horizontal="center" vertical="center"/>
      <protection hidden="1"/>
    </xf>
    <xf numFmtId="164" fontId="16" fillId="35" borderId="8" xfId="2" applyNumberFormat="1" applyFont="1" applyFill="1" applyBorder="1" applyAlignment="1" applyProtection="1">
      <alignment horizontal="center" vertical="center"/>
      <protection hidden="1"/>
    </xf>
    <xf numFmtId="4" fontId="16" fillId="35" borderId="56" xfId="2" applyNumberFormat="1" applyFont="1" applyFill="1" applyBorder="1" applyAlignment="1" applyProtection="1">
      <alignment horizontal="center" vertical="center"/>
      <protection hidden="1"/>
    </xf>
    <xf numFmtId="165" fontId="16" fillId="35" borderId="50" xfId="2" applyNumberFormat="1" applyFont="1" applyFill="1" applyBorder="1" applyAlignment="1" applyProtection="1">
      <alignment horizontal="center" vertical="center"/>
      <protection hidden="1"/>
    </xf>
    <xf numFmtId="4" fontId="16" fillId="35" borderId="54" xfId="2" applyNumberFormat="1" applyFont="1" applyFill="1" applyBorder="1" applyAlignment="1" applyProtection="1">
      <alignment horizontal="center" vertical="center"/>
      <protection hidden="1"/>
    </xf>
    <xf numFmtId="164" fontId="16" fillId="35" borderId="15" xfId="2" applyNumberFormat="1" applyFont="1" applyFill="1" applyBorder="1" applyAlignment="1" applyProtection="1">
      <alignment horizontal="center" vertical="center"/>
      <protection hidden="1"/>
    </xf>
    <xf numFmtId="4" fontId="16" fillId="35" borderId="52" xfId="2" applyNumberFormat="1" applyFont="1" applyFill="1" applyBorder="1" applyAlignment="1" applyProtection="1">
      <alignment horizontal="center" vertical="center"/>
      <protection hidden="1"/>
    </xf>
    <xf numFmtId="164" fontId="16" fillId="35" borderId="36" xfId="2" applyNumberFormat="1" applyFont="1" applyFill="1" applyBorder="1" applyAlignment="1" applyProtection="1">
      <alignment horizontal="center" vertical="center"/>
      <protection hidden="1"/>
    </xf>
    <xf numFmtId="0" fontId="14" fillId="5" borderId="4" xfId="0" applyFont="1" applyFill="1" applyBorder="1" applyProtection="1">
      <protection hidden="1"/>
    </xf>
    <xf numFmtId="0" fontId="1" fillId="5" borderId="1" xfId="2" applyFill="1" applyBorder="1" applyProtection="1">
      <protection hidden="1"/>
    </xf>
    <xf numFmtId="0" fontId="1" fillId="5" borderId="2" xfId="2" applyFill="1" applyBorder="1" applyProtection="1">
      <protection hidden="1"/>
    </xf>
    <xf numFmtId="0" fontId="14" fillId="5" borderId="29" xfId="0" applyFont="1" applyFill="1" applyBorder="1" applyProtection="1">
      <protection hidden="1"/>
    </xf>
    <xf numFmtId="0" fontId="1" fillId="5" borderId="0" xfId="2" applyFill="1" applyBorder="1" applyProtection="1">
      <protection hidden="1"/>
    </xf>
    <xf numFmtId="0" fontId="2" fillId="5" borderId="18" xfId="2" applyFont="1" applyFill="1" applyBorder="1" applyProtection="1">
      <protection hidden="1"/>
    </xf>
    <xf numFmtId="0" fontId="2" fillId="5" borderId="18" xfId="2" applyFont="1" applyFill="1" applyBorder="1" applyAlignment="1" applyProtection="1">
      <alignment horizontal="left"/>
      <protection hidden="1"/>
    </xf>
    <xf numFmtId="0" fontId="4" fillId="5" borderId="13" xfId="0" applyFont="1" applyFill="1" applyBorder="1" applyAlignment="1" applyProtection="1">
      <alignment horizontal="center" vertical="center" wrapText="1"/>
      <protection hidden="1"/>
    </xf>
    <xf numFmtId="0" fontId="4" fillId="5" borderId="14" xfId="0" applyFont="1" applyFill="1" applyBorder="1" applyAlignment="1" applyProtection="1">
      <alignment horizontal="center" vertical="center" wrapText="1"/>
      <protection hidden="1"/>
    </xf>
    <xf numFmtId="0" fontId="4" fillId="5" borderId="30" xfId="0" applyFont="1" applyFill="1" applyBorder="1" applyAlignment="1" applyProtection="1">
      <alignment horizontal="center" vertical="center" wrapText="1"/>
      <protection hidden="1"/>
    </xf>
    <xf numFmtId="49" fontId="2" fillId="0" borderId="9" xfId="2" applyNumberFormat="1" applyFont="1" applyFill="1" applyBorder="1" applyAlignment="1" applyProtection="1">
      <alignment horizontal="center"/>
      <protection hidden="1"/>
    </xf>
    <xf numFmtId="3" fontId="4" fillId="0" borderId="64" xfId="1" applyNumberFormat="1" applyFont="1" applyFill="1" applyBorder="1" applyAlignment="1" applyProtection="1">
      <alignment vertical="center"/>
      <protection hidden="1"/>
    </xf>
    <xf numFmtId="3" fontId="4" fillId="0" borderId="67" xfId="1" applyNumberFormat="1" applyFont="1" applyFill="1" applyBorder="1" applyAlignment="1" applyProtection="1">
      <alignment vertical="center"/>
      <protection hidden="1"/>
    </xf>
    <xf numFmtId="3" fontId="4" fillId="0" borderId="50" xfId="1" applyNumberFormat="1" applyFont="1" applyFill="1" applyBorder="1" applyAlignment="1" applyProtection="1">
      <alignment vertical="center"/>
      <protection hidden="1"/>
    </xf>
    <xf numFmtId="3" fontId="4" fillId="0" borderId="15" xfId="1" applyNumberFormat="1" applyFont="1" applyFill="1" applyBorder="1" applyAlignment="1" applyProtection="1">
      <alignment vertical="center"/>
      <protection hidden="1"/>
    </xf>
    <xf numFmtId="3" fontId="4" fillId="0" borderId="9" xfId="1" applyNumberFormat="1" applyFont="1" applyFill="1" applyBorder="1" applyAlignment="1" applyProtection="1">
      <alignment vertical="center"/>
      <protection hidden="1"/>
    </xf>
    <xf numFmtId="3" fontId="4" fillId="0" borderId="7" xfId="1" applyNumberFormat="1" applyFont="1" applyFill="1" applyBorder="1" applyAlignment="1" applyProtection="1">
      <alignment vertical="center"/>
      <protection hidden="1"/>
    </xf>
    <xf numFmtId="3" fontId="13" fillId="0" borderId="69" xfId="1" applyNumberFormat="1" applyFont="1" applyFill="1" applyBorder="1" applyAlignment="1" applyProtection="1">
      <alignment vertical="center"/>
      <protection hidden="1"/>
    </xf>
    <xf numFmtId="3" fontId="13" fillId="0" borderId="7" xfId="1" applyNumberFormat="1" applyFont="1" applyFill="1" applyBorder="1" applyAlignment="1" applyProtection="1">
      <alignment vertical="center"/>
      <protection hidden="1"/>
    </xf>
    <xf numFmtId="3" fontId="13" fillId="0" borderId="50" xfId="1" applyNumberFormat="1" applyFont="1" applyFill="1" applyBorder="1" applyAlignment="1" applyProtection="1">
      <alignment vertical="center"/>
      <protection hidden="1"/>
    </xf>
    <xf numFmtId="3" fontId="13" fillId="0" borderId="15" xfId="1" applyNumberFormat="1" applyFont="1" applyFill="1" applyBorder="1" applyAlignment="1" applyProtection="1">
      <alignment vertical="center"/>
      <protection hidden="1"/>
    </xf>
    <xf numFmtId="3" fontId="13" fillId="0" borderId="36" xfId="1" applyNumberFormat="1" applyFont="1" applyFill="1" applyBorder="1" applyAlignment="1" applyProtection="1">
      <alignment vertical="center"/>
      <protection hidden="1"/>
    </xf>
    <xf numFmtId="0" fontId="1" fillId="0" borderId="0" xfId="0" applyFont="1" applyAlignment="1" applyProtection="1">
      <alignment horizontal="left" vertical="center" wrapText="1"/>
      <protection hidden="1"/>
    </xf>
    <xf numFmtId="0" fontId="1" fillId="0" borderId="0" xfId="0" applyFont="1" applyAlignment="1" applyProtection="1">
      <alignment horizontal="left" vertical="center"/>
      <protection hidden="1"/>
    </xf>
    <xf numFmtId="0" fontId="1" fillId="5" borderId="5" xfId="2" applyFill="1" applyBorder="1" applyProtection="1">
      <protection hidden="1"/>
    </xf>
    <xf numFmtId="0" fontId="77" fillId="0" borderId="30" xfId="0" applyFont="1" applyBorder="1" applyAlignment="1" applyProtection="1">
      <alignment horizontal="center" vertical="center" wrapText="1"/>
      <protection hidden="1"/>
    </xf>
    <xf numFmtId="3" fontId="78" fillId="0" borderId="31" xfId="0" applyNumberFormat="1" applyFont="1" applyBorder="1" applyAlignment="1" applyProtection="1">
      <alignment horizontal="right" vertical="center" indent="1"/>
      <protection locked="0" hidden="1"/>
    </xf>
    <xf numFmtId="3" fontId="78" fillId="0" borderId="30" xfId="0" applyNumberFormat="1" applyFont="1" applyBorder="1" applyAlignment="1" applyProtection="1">
      <alignment horizontal="right" vertical="center" indent="1"/>
      <protection locked="0" hidden="1"/>
    </xf>
    <xf numFmtId="3" fontId="77" fillId="0" borderId="34" xfId="0" applyNumberFormat="1" applyFont="1" applyBorder="1" applyAlignment="1" applyProtection="1">
      <alignment horizontal="right" vertical="center" indent="1"/>
      <protection hidden="1"/>
    </xf>
    <xf numFmtId="0" fontId="63" fillId="0" borderId="0" xfId="4" applyFont="1"/>
    <xf numFmtId="14" fontId="63" fillId="58" borderId="15" xfId="4" applyNumberFormat="1" applyFont="1" applyFill="1" applyBorder="1" applyProtection="1">
      <protection locked="0"/>
    </xf>
    <xf numFmtId="14" fontId="63" fillId="58" borderId="81" xfId="4" applyNumberFormat="1" applyFont="1" applyFill="1" applyBorder="1" applyProtection="1">
      <protection locked="0"/>
    </xf>
    <xf numFmtId="0" fontId="63" fillId="58" borderId="16" xfId="4" applyFont="1" applyFill="1" applyBorder="1" applyProtection="1">
      <protection locked="0"/>
    </xf>
    <xf numFmtId="0" fontId="63" fillId="58" borderId="74" xfId="4" applyFont="1" applyFill="1" applyBorder="1" applyProtection="1">
      <protection locked="0"/>
    </xf>
    <xf numFmtId="0" fontId="63" fillId="58" borderId="6" xfId="4" applyFont="1" applyFill="1" applyBorder="1" applyProtection="1">
      <protection locked="0"/>
    </xf>
    <xf numFmtId="0" fontId="63" fillId="58" borderId="15" xfId="4" applyFont="1" applyFill="1" applyBorder="1" applyProtection="1">
      <protection locked="0"/>
    </xf>
    <xf numFmtId="1" fontId="63" fillId="58" borderId="15" xfId="4" applyNumberFormat="1" applyFont="1" applyFill="1" applyBorder="1" applyAlignment="1" applyProtection="1">
      <alignment horizontal="center"/>
      <protection locked="0"/>
    </xf>
    <xf numFmtId="0" fontId="63" fillId="58" borderId="22" xfId="4" applyFont="1" applyFill="1" applyBorder="1" applyProtection="1">
      <protection locked="0"/>
    </xf>
    <xf numFmtId="0" fontId="63" fillId="59" borderId="20" xfId="4" applyFont="1" applyFill="1" applyBorder="1" applyAlignment="1" applyProtection="1">
      <alignment horizontal="left" wrapText="1"/>
      <protection hidden="1"/>
    </xf>
    <xf numFmtId="0" fontId="63" fillId="59" borderId="20" xfId="4" applyFont="1" applyFill="1" applyBorder="1" applyAlignment="1" applyProtection="1">
      <alignment horizontal="center" wrapText="1"/>
      <protection hidden="1"/>
    </xf>
    <xf numFmtId="0" fontId="63" fillId="59" borderId="7" xfId="4" applyFont="1" applyFill="1" applyBorder="1" applyAlignment="1" applyProtection="1">
      <alignment wrapText="1"/>
      <protection hidden="1"/>
    </xf>
    <xf numFmtId="14" fontId="63" fillId="59" borderId="19" xfId="4" applyNumberFormat="1" applyFont="1" applyFill="1" applyBorder="1" applyAlignment="1" applyProtection="1">
      <alignment wrapText="1"/>
      <protection hidden="1"/>
    </xf>
    <xf numFmtId="0" fontId="63" fillId="59" borderId="18" xfId="4" applyFont="1" applyFill="1" applyBorder="1" applyAlignment="1" applyProtection="1">
      <alignment wrapText="1"/>
      <protection hidden="1"/>
    </xf>
    <xf numFmtId="0" fontId="63" fillId="59" borderId="82" xfId="4" applyFont="1" applyFill="1" applyBorder="1" applyAlignment="1" applyProtection="1">
      <alignment wrapText="1"/>
      <protection hidden="1"/>
    </xf>
    <xf numFmtId="0" fontId="63" fillId="59" borderId="19" xfId="4" applyFont="1" applyFill="1" applyBorder="1" applyAlignment="1" applyProtection="1">
      <alignment wrapText="1"/>
      <protection hidden="1"/>
    </xf>
    <xf numFmtId="0" fontId="63" fillId="59" borderId="7" xfId="4" applyFont="1" applyFill="1" applyBorder="1" applyAlignment="1" applyProtection="1">
      <alignment horizontal="center" wrapText="1"/>
      <protection hidden="1"/>
    </xf>
    <xf numFmtId="0" fontId="19" fillId="59" borderId="20" xfId="4" applyFont="1" applyFill="1" applyBorder="1" applyAlignment="1" applyProtection="1">
      <alignment horizontal="left" wrapText="1"/>
      <protection hidden="1"/>
    </xf>
    <xf numFmtId="0" fontId="19" fillId="59" borderId="7" xfId="4" applyFont="1" applyFill="1" applyBorder="1" applyAlignment="1" applyProtection="1">
      <alignment horizontal="left" wrapText="1"/>
      <protection hidden="1"/>
    </xf>
    <xf numFmtId="0" fontId="19" fillId="59" borderId="19" xfId="4" applyFont="1" applyFill="1" applyBorder="1" applyAlignment="1" applyProtection="1">
      <alignment horizontal="left" wrapText="1"/>
      <protection hidden="1"/>
    </xf>
    <xf numFmtId="0" fontId="19" fillId="59" borderId="18" xfId="4" applyFont="1" applyFill="1" applyBorder="1" applyAlignment="1" applyProtection="1">
      <alignment horizontal="left" wrapText="1"/>
      <protection hidden="1"/>
    </xf>
    <xf numFmtId="0" fontId="19" fillId="59" borderId="82" xfId="4" applyFont="1" applyFill="1" applyBorder="1" applyAlignment="1" applyProtection="1">
      <alignment horizontal="left" wrapText="1"/>
      <protection hidden="1"/>
    </xf>
    <xf numFmtId="0" fontId="51" fillId="59" borderId="7" xfId="139" applyFont="1" applyFill="1" applyBorder="1" applyAlignment="1" applyProtection="1">
      <alignment horizontal="left" wrapText="1"/>
      <protection hidden="1"/>
    </xf>
    <xf numFmtId="0" fontId="51" fillId="59" borderId="7" xfId="139" applyFont="1" applyFill="1" applyBorder="1" applyAlignment="1" applyProtection="1">
      <alignment wrapText="1"/>
      <protection hidden="1"/>
    </xf>
    <xf numFmtId="2" fontId="21" fillId="59" borderId="30" xfId="4" applyNumberFormat="1" applyFont="1" applyFill="1" applyBorder="1" applyAlignment="1" applyProtection="1">
      <alignment horizontal="left"/>
      <protection hidden="1"/>
    </xf>
    <xf numFmtId="0" fontId="90" fillId="0" borderId="0" xfId="229" applyFont="1" applyAlignment="1"/>
    <xf numFmtId="49" fontId="18" fillId="0" borderId="0" xfId="4" applyNumberFormat="1"/>
    <xf numFmtId="0" fontId="90" fillId="0" borderId="0" xfId="229" applyFont="1" applyAlignment="1">
      <alignment wrapText="1"/>
    </xf>
    <xf numFmtId="0" fontId="90" fillId="0" borderId="46" xfId="229" applyFont="1" applyBorder="1" applyAlignment="1"/>
    <xf numFmtId="0" fontId="80" fillId="0" borderId="0" xfId="250" applyAlignment="1"/>
    <xf numFmtId="0" fontId="0" fillId="0" borderId="0" xfId="0"/>
    <xf numFmtId="0" fontId="1" fillId="0" borderId="0" xfId="2" applyProtection="1"/>
    <xf numFmtId="0" fontId="1" fillId="0" borderId="0" xfId="2" applyFill="1" applyProtection="1"/>
    <xf numFmtId="0" fontId="2" fillId="0" borderId="0" xfId="2" applyFont="1" applyProtection="1"/>
    <xf numFmtId="0" fontId="1" fillId="0" borderId="0" xfId="0" applyFont="1"/>
    <xf numFmtId="0" fontId="2" fillId="0" borderId="0" xfId="0" applyFont="1"/>
    <xf numFmtId="0" fontId="8" fillId="4" borderId="14" xfId="0" applyFont="1" applyFill="1" applyBorder="1" applyAlignment="1" applyProtection="1">
      <alignment vertical="center" wrapText="1"/>
    </xf>
    <xf numFmtId="0" fontId="4" fillId="5" borderId="21" xfId="0" applyFont="1" applyFill="1" applyBorder="1" applyAlignment="1" applyProtection="1">
      <alignment horizontal="center" vertical="center" wrapText="1"/>
    </xf>
    <xf numFmtId="0" fontId="4" fillId="5" borderId="14" xfId="0" applyFont="1" applyFill="1" applyBorder="1" applyAlignment="1" applyProtection="1">
      <alignment horizontal="center" vertical="center" wrapText="1"/>
    </xf>
    <xf numFmtId="0" fontId="4" fillId="5" borderId="53" xfId="0" applyFont="1" applyFill="1" applyBorder="1" applyAlignment="1" applyProtection="1">
      <alignment horizontal="center" vertical="center" wrapText="1"/>
    </xf>
    <xf numFmtId="0" fontId="4" fillId="5" borderId="26" xfId="0" applyFont="1" applyFill="1" applyBorder="1" applyAlignment="1" applyProtection="1">
      <alignment horizontal="center" vertical="center" wrapText="1"/>
    </xf>
    <xf numFmtId="0" fontId="4" fillId="5" borderId="51" xfId="0" applyFont="1" applyFill="1" applyBorder="1" applyAlignment="1" applyProtection="1">
      <alignment horizontal="center" vertical="center" wrapText="1"/>
    </xf>
    <xf numFmtId="0" fontId="4" fillId="5" borderId="27" xfId="0" applyFont="1" applyFill="1" applyBorder="1" applyAlignment="1" applyProtection="1">
      <alignment horizontal="center" vertical="center" wrapText="1"/>
    </xf>
    <xf numFmtId="0" fontId="13" fillId="5" borderId="51" xfId="0" applyFont="1" applyFill="1" applyBorder="1" applyAlignment="1" applyProtection="1">
      <alignment horizontal="center" vertical="center" wrapText="1"/>
    </xf>
    <xf numFmtId="0" fontId="13" fillId="5" borderId="25" xfId="0" applyFont="1" applyFill="1" applyBorder="1" applyAlignment="1" applyProtection="1">
      <alignment horizontal="center" vertical="center" wrapText="1"/>
    </xf>
    <xf numFmtId="0" fontId="60" fillId="5" borderId="21" xfId="0" applyFont="1" applyFill="1" applyBorder="1" applyAlignment="1" applyProtection="1">
      <alignment horizontal="center" vertical="center" wrapText="1"/>
    </xf>
    <xf numFmtId="0" fontId="13" fillId="5" borderId="55" xfId="0" applyFont="1" applyFill="1" applyBorder="1" applyAlignment="1" applyProtection="1">
      <alignment horizontal="center" vertical="center" wrapText="1"/>
    </xf>
    <xf numFmtId="1" fontId="4" fillId="6" borderId="27" xfId="132" applyNumberFormat="1" applyFont="1" applyFill="1" applyBorder="1" applyAlignment="1" applyProtection="1">
      <alignment vertical="center"/>
      <protection locked="0"/>
    </xf>
    <xf numFmtId="3" fontId="4" fillId="6" borderId="16" xfId="132" applyNumberFormat="1" applyFont="1" applyFill="1" applyBorder="1" applyAlignment="1" applyProtection="1">
      <alignment vertical="center"/>
      <protection locked="0"/>
    </xf>
    <xf numFmtId="3" fontId="4" fillId="6" borderId="15" xfId="132" applyNumberFormat="1" applyFont="1" applyFill="1" applyBorder="1" applyAlignment="1" applyProtection="1">
      <alignment vertical="center"/>
      <protection locked="0"/>
    </xf>
    <xf numFmtId="0" fontId="4" fillId="0" borderId="0" xfId="0" applyFont="1" applyProtection="1"/>
    <xf numFmtId="3" fontId="4" fillId="6" borderId="16" xfId="132" applyNumberFormat="1" applyFont="1" applyFill="1" applyBorder="1" applyAlignment="1" applyProtection="1">
      <alignment vertical="center"/>
      <protection locked="0"/>
    </xf>
    <xf numFmtId="49" fontId="4" fillId="6" borderId="16" xfId="253" applyNumberFormat="1" applyFont="1" applyFill="1" applyBorder="1" applyAlignment="1" applyProtection="1">
      <alignment vertical="center"/>
      <protection locked="0"/>
    </xf>
    <xf numFmtId="14" fontId="4" fillId="6" borderId="16" xfId="132" applyNumberFormat="1" applyFont="1" applyFill="1" applyBorder="1" applyAlignment="1" applyProtection="1">
      <alignment vertical="center"/>
      <protection locked="0"/>
    </xf>
    <xf numFmtId="49" fontId="4" fillId="6" borderId="16" xfId="132" applyNumberFormat="1" applyFont="1" applyFill="1" applyBorder="1" applyAlignment="1" applyProtection="1">
      <alignment vertical="center"/>
      <protection locked="0"/>
    </xf>
    <xf numFmtId="4" fontId="4" fillId="6" borderId="16" xfId="132" applyNumberFormat="1" applyFont="1" applyFill="1" applyBorder="1" applyAlignment="1" applyProtection="1">
      <alignment vertical="center"/>
      <protection locked="0"/>
    </xf>
    <xf numFmtId="3" fontId="4" fillId="6" borderId="16" xfId="132" applyNumberFormat="1" applyFont="1" applyFill="1" applyBorder="1" applyAlignment="1" applyProtection="1">
      <alignment vertical="center"/>
      <protection locked="0"/>
    </xf>
    <xf numFmtId="49" fontId="5" fillId="5" borderId="19" xfId="2" applyNumberFormat="1" applyFont="1" applyFill="1" applyBorder="1" applyProtection="1"/>
    <xf numFmtId="49" fontId="4" fillId="5" borderId="9" xfId="0" applyNumberFormat="1" applyFont="1" applyFill="1" applyBorder="1" applyAlignment="1" applyProtection="1">
      <alignment horizontal="center" vertical="center" wrapText="1"/>
    </xf>
    <xf numFmtId="49" fontId="4" fillId="5" borderId="7" xfId="0" applyNumberFormat="1" applyFont="1" applyFill="1" applyBorder="1" applyAlignment="1" applyProtection="1"/>
    <xf numFmtId="0" fontId="16" fillId="0" borderId="0" xfId="0" applyFont="1"/>
    <xf numFmtId="0" fontId="63" fillId="58" borderId="52" xfId="4" applyNumberFormat="1" applyFont="1" applyFill="1" applyBorder="1" applyAlignment="1" applyProtection="1">
      <alignment horizontal="center"/>
      <protection locked="0"/>
    </xf>
    <xf numFmtId="0" fontId="63" fillId="58" borderId="51" xfId="4" applyNumberFormat="1" applyFont="1" applyFill="1" applyBorder="1" applyAlignment="1" applyProtection="1">
      <alignment horizontal="center"/>
      <protection locked="0"/>
    </xf>
    <xf numFmtId="0" fontId="63" fillId="58" borderId="15" xfId="4" applyNumberFormat="1" applyFont="1" applyFill="1" applyBorder="1" applyAlignment="1" applyProtection="1">
      <protection locked="0"/>
    </xf>
    <xf numFmtId="0" fontId="63" fillId="60" borderId="52" xfId="4" applyNumberFormat="1" applyFont="1" applyFill="1" applyBorder="1" applyAlignment="1" applyProtection="1">
      <alignment horizontal="center"/>
      <protection locked="0"/>
    </xf>
    <xf numFmtId="0" fontId="51" fillId="59" borderId="19" xfId="139" applyFont="1" applyFill="1" applyBorder="1" applyAlignment="1" applyProtection="1">
      <alignment wrapText="1"/>
      <protection hidden="1"/>
    </xf>
    <xf numFmtId="0" fontId="4" fillId="5" borderId="31" xfId="0" applyFont="1" applyFill="1" applyBorder="1" applyAlignment="1" applyProtection="1">
      <alignment horizontal="center" vertical="center" wrapText="1"/>
      <protection hidden="1"/>
    </xf>
    <xf numFmtId="0" fontId="59" fillId="32" borderId="83" xfId="0" applyFont="1" applyFill="1" applyBorder="1"/>
    <xf numFmtId="0" fontId="19" fillId="32" borderId="84" xfId="0" applyFont="1" applyFill="1" applyBorder="1" applyAlignment="1">
      <alignment wrapText="1"/>
    </xf>
    <xf numFmtId="0" fontId="19" fillId="32" borderId="83" xfId="0" applyFont="1" applyFill="1" applyBorder="1"/>
    <xf numFmtId="0" fontId="19" fillId="32" borderId="85" xfId="0" applyFont="1" applyFill="1" applyBorder="1"/>
    <xf numFmtId="0" fontId="19" fillId="32" borderId="86" xfId="0" applyFont="1" applyFill="1" applyBorder="1" applyAlignment="1">
      <alignment wrapText="1"/>
    </xf>
    <xf numFmtId="14" fontId="19" fillId="32" borderId="87" xfId="0" applyNumberFormat="1" applyFont="1" applyFill="1" applyBorder="1"/>
    <xf numFmtId="14" fontId="19" fillId="32" borderId="88" xfId="0" applyNumberFormat="1" applyFont="1" applyFill="1" applyBorder="1"/>
    <xf numFmtId="0" fontId="19" fillId="32" borderId="85" xfId="0" applyFont="1" applyFill="1" applyBorder="1" applyAlignment="1">
      <alignment wrapText="1"/>
    </xf>
    <xf numFmtId="0" fontId="59" fillId="32" borderId="89" xfId="0" applyFont="1" applyFill="1" applyBorder="1"/>
    <xf numFmtId="0" fontId="19" fillId="32" borderId="90" xfId="0" applyFont="1" applyFill="1" applyBorder="1" applyAlignment="1">
      <alignment wrapText="1"/>
    </xf>
    <xf numFmtId="0" fontId="19" fillId="32" borderId="89" xfId="0" applyFont="1" applyFill="1" applyBorder="1"/>
    <xf numFmtId="0" fontId="19" fillId="32" borderId="91" xfId="0" applyFont="1" applyFill="1" applyBorder="1"/>
    <xf numFmtId="0" fontId="19" fillId="32" borderId="92" xfId="0" applyFont="1" applyFill="1" applyBorder="1" applyAlignment="1">
      <alignment wrapText="1"/>
    </xf>
    <xf numFmtId="14" fontId="19" fillId="32" borderId="93" xfId="0" applyNumberFormat="1" applyFont="1" applyFill="1" applyBorder="1"/>
    <xf numFmtId="14" fontId="19" fillId="32" borderId="92" xfId="0" applyNumberFormat="1" applyFont="1" applyFill="1" applyBorder="1"/>
    <xf numFmtId="0" fontId="19" fillId="32" borderId="91" xfId="0" applyFont="1" applyFill="1" applyBorder="1" applyAlignment="1">
      <alignment wrapText="1"/>
    </xf>
    <xf numFmtId="9" fontId="19" fillId="32" borderId="89" xfId="0" applyNumberFormat="1" applyFont="1" applyFill="1" applyBorder="1"/>
    <xf numFmtId="0" fontId="59" fillId="32" borderId="94" xfId="0" applyFont="1" applyFill="1" applyBorder="1"/>
    <xf numFmtId="0" fontId="19" fillId="32" borderId="95" xfId="0" applyFont="1" applyFill="1" applyBorder="1" applyAlignment="1">
      <alignment wrapText="1"/>
    </xf>
    <xf numFmtId="9" fontId="19" fillId="32" borderId="94" xfId="0" applyNumberFormat="1" applyFont="1" applyFill="1" applyBorder="1"/>
    <xf numFmtId="0" fontId="19" fillId="32" borderId="96" xfId="0" applyFont="1" applyFill="1" applyBorder="1"/>
    <xf numFmtId="0" fontId="19" fillId="32" borderId="97" xfId="0" applyFont="1" applyFill="1" applyBorder="1" applyAlignment="1">
      <alignment wrapText="1"/>
    </xf>
    <xf numFmtId="14" fontId="19" fillId="32" borderId="98" xfId="0" applyNumberFormat="1" applyFont="1" applyFill="1" applyBorder="1"/>
    <xf numFmtId="14" fontId="19" fillId="32" borderId="97" xfId="0" applyNumberFormat="1" applyFont="1" applyFill="1" applyBorder="1"/>
    <xf numFmtId="0" fontId="19" fillId="32" borderId="96" xfId="0" applyFont="1" applyFill="1" applyBorder="1" applyAlignment="1">
      <alignment wrapText="1"/>
    </xf>
    <xf numFmtId="2" fontId="63" fillId="58" borderId="28" xfId="4" applyNumberFormat="1" applyFont="1" applyFill="1" applyBorder="1" applyAlignment="1" applyProtection="1">
      <alignment horizontal="center"/>
      <protection locked="0"/>
    </xf>
    <xf numFmtId="0" fontId="91" fillId="0" borderId="0" xfId="4" applyFont="1" applyProtection="1">
      <protection hidden="1"/>
    </xf>
    <xf numFmtId="0" fontId="21" fillId="59" borderId="0" xfId="4" applyFont="1" applyFill="1" applyBorder="1" applyAlignment="1" applyProtection="1">
      <alignment horizontal="left"/>
      <protection hidden="1"/>
    </xf>
    <xf numFmtId="0" fontId="21" fillId="59" borderId="3" xfId="4" applyFont="1" applyFill="1" applyBorder="1" applyAlignment="1" applyProtection="1">
      <alignment horizontal="left"/>
      <protection hidden="1"/>
    </xf>
    <xf numFmtId="0" fontId="21" fillId="59" borderId="29" xfId="4" applyFont="1" applyFill="1" applyBorder="1" applyAlignment="1" applyProtection="1">
      <alignment horizontal="left"/>
      <protection hidden="1"/>
    </xf>
    <xf numFmtId="0" fontId="1" fillId="0" borderId="0" xfId="0" applyFont="1" applyAlignment="1" applyProtection="1">
      <alignment horizontal="left" vertical="center" wrapText="1"/>
      <protection hidden="1"/>
    </xf>
    <xf numFmtId="0" fontId="78" fillId="0" borderId="4" xfId="0" applyFont="1" applyBorder="1" applyAlignment="1" applyProtection="1">
      <alignment horizontal="left" vertical="center" wrapText="1"/>
      <protection hidden="1"/>
    </xf>
    <xf numFmtId="0" fontId="78" fillId="0" borderId="2" xfId="0" applyFont="1" applyBorder="1" applyAlignment="1" applyProtection="1">
      <alignment horizontal="left" vertical="center" wrapText="1"/>
      <protection hidden="1"/>
    </xf>
    <xf numFmtId="0" fontId="1" fillId="0" borderId="0" xfId="0" applyFont="1" applyAlignment="1" applyProtection="1">
      <alignment horizontal="left" vertical="center"/>
      <protection hidden="1"/>
    </xf>
    <xf numFmtId="0" fontId="79" fillId="0" borderId="0" xfId="0" applyFont="1" applyAlignment="1" applyProtection="1">
      <alignment horizontal="left" vertical="center" wrapText="1"/>
      <protection hidden="1"/>
    </xf>
    <xf numFmtId="0" fontId="78" fillId="0" borderId="18" xfId="0" applyFont="1" applyBorder="1" applyAlignment="1" applyProtection="1">
      <alignment horizontal="left" vertical="center" wrapText="1"/>
      <protection hidden="1"/>
    </xf>
    <xf numFmtId="0" fontId="78" fillId="0" borderId="20" xfId="0" applyFont="1" applyBorder="1" applyAlignment="1" applyProtection="1">
      <alignment horizontal="left" vertical="center" wrapText="1"/>
      <protection hidden="1"/>
    </xf>
    <xf numFmtId="0" fontId="2" fillId="0" borderId="0" xfId="0" applyFont="1" applyAlignment="1" applyProtection="1">
      <alignment horizontal="left" vertical="center" wrapText="1"/>
      <protection hidden="1"/>
    </xf>
    <xf numFmtId="0" fontId="4" fillId="0" borderId="0" xfId="0" applyFont="1" applyAlignment="1" applyProtection="1">
      <alignment horizontal="left" vertical="center" wrapText="1"/>
      <protection hidden="1"/>
    </xf>
    <xf numFmtId="3" fontId="78" fillId="0" borderId="31" xfId="0" applyNumberFormat="1" applyFont="1" applyBorder="1" applyAlignment="1" applyProtection="1">
      <alignment horizontal="right" vertical="center" indent="1"/>
      <protection hidden="1"/>
    </xf>
    <xf numFmtId="0" fontId="78" fillId="0" borderId="34" xfId="0" applyFont="1" applyBorder="1" applyAlignment="1" applyProtection="1">
      <alignment horizontal="right" vertical="center" indent="1"/>
      <protection hidden="1"/>
    </xf>
    <xf numFmtId="0" fontId="77" fillId="0" borderId="31" xfId="0" applyFont="1" applyBorder="1" applyAlignment="1" applyProtection="1">
      <alignment horizontal="center" vertical="center" wrapText="1"/>
      <protection hidden="1"/>
    </xf>
    <xf numFmtId="0" fontId="77" fillId="0" borderId="34" xfId="0" applyFont="1" applyBorder="1" applyAlignment="1" applyProtection="1">
      <alignment horizontal="center" vertical="center" wrapText="1"/>
      <protection hidden="1"/>
    </xf>
    <xf numFmtId="0" fontId="1" fillId="34" borderId="0" xfId="132" applyFont="1" applyFill="1" applyBorder="1" applyAlignment="1" applyProtection="1">
      <alignment horizontal="left" wrapText="1"/>
      <protection hidden="1"/>
    </xf>
    <xf numFmtId="0" fontId="4" fillId="6" borderId="66" xfId="2" applyFont="1" applyFill="1" applyBorder="1" applyAlignment="1" applyProtection="1">
      <alignment horizontal="left" vertical="center"/>
      <protection locked="0" hidden="1"/>
    </xf>
    <xf numFmtId="0" fontId="4" fillId="6" borderId="72" xfId="2" applyFont="1" applyFill="1" applyBorder="1" applyAlignment="1" applyProtection="1">
      <alignment horizontal="left" vertical="center"/>
      <protection locked="0" hidden="1"/>
    </xf>
    <xf numFmtId="0" fontId="4" fillId="6" borderId="65" xfId="2" applyFont="1" applyFill="1" applyBorder="1" applyAlignment="1" applyProtection="1">
      <alignment horizontal="left" vertical="center"/>
      <protection locked="0" hidden="1"/>
    </xf>
    <xf numFmtId="0" fontId="4" fillId="6" borderId="73" xfId="2" applyFont="1" applyFill="1" applyBorder="1" applyAlignment="1" applyProtection="1">
      <alignment horizontal="left" vertical="center"/>
      <protection locked="0" hidden="1"/>
    </xf>
    <xf numFmtId="0" fontId="4" fillId="6" borderId="0" xfId="2" applyFont="1" applyFill="1" applyBorder="1" applyAlignment="1" applyProtection="1">
      <alignment horizontal="left" vertical="center"/>
      <protection locked="0" hidden="1"/>
    </xf>
    <xf numFmtId="0" fontId="4" fillId="6" borderId="3" xfId="2" applyFont="1" applyFill="1" applyBorder="1" applyAlignment="1" applyProtection="1">
      <alignment horizontal="left" vertical="center"/>
      <protection locked="0" hidden="1"/>
    </xf>
    <xf numFmtId="0" fontId="4" fillId="6" borderId="64" xfId="2" applyFont="1" applyFill="1" applyBorder="1" applyAlignment="1" applyProtection="1">
      <alignment horizontal="left" vertical="center"/>
      <protection locked="0" hidden="1"/>
    </xf>
    <xf numFmtId="0" fontId="4" fillId="6" borderId="23" xfId="2" applyFont="1" applyFill="1" applyBorder="1" applyAlignment="1" applyProtection="1">
      <alignment horizontal="left" vertical="center"/>
      <protection locked="0" hidden="1"/>
    </xf>
    <xf numFmtId="0" fontId="4" fillId="6" borderId="24" xfId="2" applyFont="1" applyFill="1" applyBorder="1" applyAlignment="1" applyProtection="1">
      <alignment horizontal="left" vertical="center"/>
      <protection locked="0" hidden="1"/>
    </xf>
    <xf numFmtId="0" fontId="4" fillId="6" borderId="6" xfId="2" applyFont="1" applyFill="1" applyBorder="1" applyAlignment="1" applyProtection="1">
      <alignment horizontal="left" vertical="center"/>
      <protection locked="0" hidden="1"/>
    </xf>
    <xf numFmtId="0" fontId="4" fillId="6" borderId="75" xfId="2" applyFont="1" applyFill="1" applyBorder="1" applyAlignment="1" applyProtection="1">
      <alignment horizontal="left" vertical="center"/>
      <protection locked="0" hidden="1"/>
    </xf>
    <xf numFmtId="0" fontId="4" fillId="6" borderId="28" xfId="2" applyFont="1" applyFill="1" applyBorder="1" applyAlignment="1" applyProtection="1">
      <alignment horizontal="left" vertical="center"/>
      <protection locked="0" hidden="1"/>
    </xf>
    <xf numFmtId="0" fontId="11" fillId="0" borderId="1" xfId="2" applyFont="1" applyBorder="1" applyAlignment="1" applyProtection="1">
      <alignment horizontal="left" wrapText="1"/>
      <protection hidden="1"/>
    </xf>
  </cellXfs>
  <cellStyles count="256">
    <cellStyle name="20 % - Akzent1 2" xfId="7"/>
    <cellStyle name="20 % - Akzent1 2 2" xfId="140"/>
    <cellStyle name="20 % - Akzent1 3" xfId="141"/>
    <cellStyle name="20 % - Akzent1 3 2" xfId="142"/>
    <cellStyle name="20 % - Akzent1 4" xfId="143"/>
    <cellStyle name="20 % - Akzent1 5" xfId="144"/>
    <cellStyle name="20 % - Akzent1 6" xfId="145"/>
    <cellStyle name="20 % - Akzent2 2" xfId="8"/>
    <cellStyle name="20 % - Akzent2 2 2" xfId="146"/>
    <cellStyle name="20 % - Akzent2 3" xfId="147"/>
    <cellStyle name="20 % - Akzent2 3 2" xfId="148"/>
    <cellStyle name="20 % - Akzent2 4" xfId="149"/>
    <cellStyle name="20 % - Akzent2 5" xfId="150"/>
    <cellStyle name="20 % - Akzent2 6" xfId="151"/>
    <cellStyle name="20 % - Akzent3 2" xfId="9"/>
    <cellStyle name="20 % - Akzent3 2 2" xfId="152"/>
    <cellStyle name="20 % - Akzent3 3" xfId="153"/>
    <cellStyle name="20 % - Akzent3 3 2" xfId="154"/>
    <cellStyle name="20 % - Akzent3 4" xfId="155"/>
    <cellStyle name="20 % - Akzent3 5" xfId="156"/>
    <cellStyle name="20 % - Akzent3 6" xfId="157"/>
    <cellStyle name="20 % - Akzent4 2" xfId="10"/>
    <cellStyle name="20 % - Akzent4 2 2" xfId="158"/>
    <cellStyle name="20 % - Akzent4 3" xfId="159"/>
    <cellStyle name="20 % - Akzent4 3 2" xfId="160"/>
    <cellStyle name="20 % - Akzent4 4" xfId="161"/>
    <cellStyle name="20 % - Akzent4 5" xfId="162"/>
    <cellStyle name="20 % - Akzent4 6" xfId="163"/>
    <cellStyle name="20 % - Akzent5 2" xfId="11"/>
    <cellStyle name="20 % - Akzent5 2 2" xfId="164"/>
    <cellStyle name="20 % - Akzent5 3" xfId="165"/>
    <cellStyle name="20 % - Akzent5 3 2" xfId="166"/>
    <cellStyle name="20 % - Akzent5 4" xfId="167"/>
    <cellStyle name="20 % - Akzent5 5" xfId="168"/>
    <cellStyle name="20 % - Akzent5 6" xfId="169"/>
    <cellStyle name="20 % - Akzent6 2" xfId="12"/>
    <cellStyle name="20 % - Akzent6 2 2" xfId="170"/>
    <cellStyle name="20 % - Akzent6 3" xfId="171"/>
    <cellStyle name="20 % - Akzent6 3 2" xfId="172"/>
    <cellStyle name="20 % - Akzent6 4" xfId="173"/>
    <cellStyle name="20 % - Akzent6 5" xfId="174"/>
    <cellStyle name="20 % - Akzent6 6" xfId="175"/>
    <cellStyle name="20% - Accent1" xfId="13"/>
    <cellStyle name="20% - Accent2" xfId="14"/>
    <cellStyle name="20% - Accent3" xfId="15"/>
    <cellStyle name="20% - Accent4" xfId="16"/>
    <cellStyle name="20% - Accent5" xfId="17"/>
    <cellStyle name="20% - Accent6" xfId="18"/>
    <cellStyle name="40 % - Akzent1 2" xfId="19"/>
    <cellStyle name="40 % - Akzent1 2 2" xfId="176"/>
    <cellStyle name="40 % - Akzent1 3" xfId="177"/>
    <cellStyle name="40 % - Akzent1 3 2" xfId="178"/>
    <cellStyle name="40 % - Akzent1 4" xfId="179"/>
    <cellStyle name="40 % - Akzent1 5" xfId="180"/>
    <cellStyle name="40 % - Akzent1 6" xfId="181"/>
    <cellStyle name="40 % - Akzent2 2" xfId="20"/>
    <cellStyle name="40 % - Akzent2 2 2" xfId="182"/>
    <cellStyle name="40 % - Akzent2 3" xfId="183"/>
    <cellStyle name="40 % - Akzent2 3 2" xfId="184"/>
    <cellStyle name="40 % - Akzent2 4" xfId="185"/>
    <cellStyle name="40 % - Akzent2 5" xfId="186"/>
    <cellStyle name="40 % - Akzent2 6" xfId="187"/>
    <cellStyle name="40 % - Akzent3 2" xfId="21"/>
    <cellStyle name="40 % - Akzent3 2 2" xfId="188"/>
    <cellStyle name="40 % - Akzent3 3" xfId="189"/>
    <cellStyle name="40 % - Akzent3 3 2" xfId="190"/>
    <cellStyle name="40 % - Akzent3 4" xfId="191"/>
    <cellStyle name="40 % - Akzent3 5" xfId="192"/>
    <cellStyle name="40 % - Akzent3 6" xfId="193"/>
    <cellStyle name="40 % - Akzent4 2" xfId="22"/>
    <cellStyle name="40 % - Akzent4 2 2" xfId="194"/>
    <cellStyle name="40 % - Akzent4 3" xfId="195"/>
    <cellStyle name="40 % - Akzent4 3 2" xfId="196"/>
    <cellStyle name="40 % - Akzent4 4" xfId="197"/>
    <cellStyle name="40 % - Akzent4 5" xfId="198"/>
    <cellStyle name="40 % - Akzent4 6" xfId="199"/>
    <cellStyle name="40 % - Akzent5 2" xfId="23"/>
    <cellStyle name="40 % - Akzent5 2 2" xfId="200"/>
    <cellStyle name="40 % - Akzent5 3" xfId="201"/>
    <cellStyle name="40 % - Akzent5 3 2" xfId="202"/>
    <cellStyle name="40 % - Akzent5 4" xfId="203"/>
    <cellStyle name="40 % - Akzent5 5" xfId="204"/>
    <cellStyle name="40 % - Akzent5 6" xfId="205"/>
    <cellStyle name="40 % - Akzent6 2" xfId="24"/>
    <cellStyle name="40 % - Akzent6 2 2" xfId="206"/>
    <cellStyle name="40 % - Akzent6 3" xfId="207"/>
    <cellStyle name="40 % - Akzent6 3 2" xfId="208"/>
    <cellStyle name="40 % - Akzent6 4" xfId="209"/>
    <cellStyle name="40 % - Akzent6 5" xfId="210"/>
    <cellStyle name="40 % - Akzent6 6" xfId="211"/>
    <cellStyle name="40% - Accent1" xfId="25"/>
    <cellStyle name="40% - Accent2" xfId="26"/>
    <cellStyle name="40% - Accent3" xfId="27"/>
    <cellStyle name="40% - Accent4" xfId="28"/>
    <cellStyle name="40% - Accent5" xfId="29"/>
    <cellStyle name="40% - Accent6" xfId="30"/>
    <cellStyle name="60 % - Akzent1 2" xfId="31"/>
    <cellStyle name="60 % - Akzent1 3" xfId="212"/>
    <cellStyle name="60 % - Akzent2 2" xfId="32"/>
    <cellStyle name="60 % - Akzent2 3" xfId="213"/>
    <cellStyle name="60 % - Akzent3 2" xfId="33"/>
    <cellStyle name="60 % - Akzent3 3" xfId="214"/>
    <cellStyle name="60 % - Akzent4 2" xfId="34"/>
    <cellStyle name="60 % - Akzent4 3" xfId="215"/>
    <cellStyle name="60 % - Akzent5 2" xfId="35"/>
    <cellStyle name="60 % - Akzent5 3" xfId="216"/>
    <cellStyle name="60 % - Akzent6 2" xfId="36"/>
    <cellStyle name="60 % - Akzent6 3" xfId="217"/>
    <cellStyle name="60% - Accent1" xfId="37"/>
    <cellStyle name="60% - Accent2" xfId="38"/>
    <cellStyle name="60% - Accent3" xfId="39"/>
    <cellStyle name="60% - Accent4" xfId="40"/>
    <cellStyle name="60% - Accent5" xfId="41"/>
    <cellStyle name="60% - Accent6" xfId="42"/>
    <cellStyle name="Accent1" xfId="43"/>
    <cellStyle name="Accent2" xfId="44"/>
    <cellStyle name="Accent3" xfId="45"/>
    <cellStyle name="Accent4" xfId="46"/>
    <cellStyle name="Accent5" xfId="47"/>
    <cellStyle name="Accent6" xfId="48"/>
    <cellStyle name="Akzent1 2" xfId="50"/>
    <cellStyle name="Akzent1 3" xfId="49"/>
    <cellStyle name="Akzent2 2" xfId="52"/>
    <cellStyle name="Akzent2 3" xfId="51"/>
    <cellStyle name="Akzent3 2" xfId="54"/>
    <cellStyle name="Akzent3 3" xfId="53"/>
    <cellStyle name="Akzent4 2" xfId="56"/>
    <cellStyle name="Akzent4 3" xfId="55"/>
    <cellStyle name="Akzent5 2" xfId="58"/>
    <cellStyle name="Akzent5 3" xfId="57"/>
    <cellStyle name="Akzent6 2" xfId="60"/>
    <cellStyle name="Akzent6 3" xfId="59"/>
    <cellStyle name="Ausgabe 2" xfId="61"/>
    <cellStyle name="Ausgabe 3" xfId="218"/>
    <cellStyle name="Bad" xfId="62"/>
    <cellStyle name="Berechnung 2" xfId="63"/>
    <cellStyle name="Berechnung 3" xfId="219"/>
    <cellStyle name="Berekening" xfId="64"/>
    <cellStyle name="Calculation" xfId="65"/>
    <cellStyle name="Check Cell" xfId="66"/>
    <cellStyle name="Controlecel" xfId="67"/>
    <cellStyle name="Dezimal 3" xfId="126"/>
    <cellStyle name="Dezimal 3 2" xfId="252"/>
    <cellStyle name="Eingabe 2" xfId="68"/>
    <cellStyle name="Eingabe 3" xfId="220"/>
    <cellStyle name="Ergebnis 2" xfId="69"/>
    <cellStyle name="Ergebnis 3" xfId="221"/>
    <cellStyle name="Erklärender Text 2" xfId="70"/>
    <cellStyle name="Erklärender Text 3" xfId="222"/>
    <cellStyle name="Explanatory Text" xfId="71"/>
    <cellStyle name="Followed Hyperlink" xfId="72"/>
    <cellStyle name="Followed Hyperlink 2" xfId="73"/>
    <cellStyle name="Gekoppelde cel" xfId="74"/>
    <cellStyle name="Goed" xfId="75"/>
    <cellStyle name="Good" xfId="76"/>
    <cellStyle name="Gut 2" xfId="78"/>
    <cellStyle name="Gut 3" xfId="77"/>
    <cellStyle name="Heading 1" xfId="79"/>
    <cellStyle name="Heading 2" xfId="80"/>
    <cellStyle name="Heading 3" xfId="81"/>
    <cellStyle name="Heading 4" xfId="82"/>
    <cellStyle name="Hyperlink 2" xfId="83"/>
    <cellStyle name="Input" xfId="84"/>
    <cellStyle name="Invoer" xfId="85"/>
    <cellStyle name="Komma 2" xfId="128"/>
    <cellStyle name="Komma 2 2" xfId="254"/>
    <cellStyle name="Komma 3" xfId="127"/>
    <cellStyle name="Komma 3 2" xfId="255"/>
    <cellStyle name="Komma 4" xfId="251"/>
    <cellStyle name="Komma 5" xfId="253"/>
    <cellStyle name="Kop 1" xfId="86"/>
    <cellStyle name="Kop 2" xfId="87"/>
    <cellStyle name="Kop 3" xfId="88"/>
    <cellStyle name="Kop 4" xfId="89"/>
    <cellStyle name="Linked Cell" xfId="90"/>
    <cellStyle name="Neutraal" xfId="91"/>
    <cellStyle name="Neutral 2" xfId="92"/>
    <cellStyle name="Neutral 3" xfId="223"/>
    <cellStyle name="Normal_Sheet1" xfId="93"/>
    <cellStyle name="Note" xfId="94"/>
    <cellStyle name="Notitie" xfId="95"/>
    <cellStyle name="Notiz 2" xfId="97"/>
    <cellStyle name="Notiz 2 2" xfId="224"/>
    <cellStyle name="Notiz 3" xfId="96"/>
    <cellStyle name="Notiz 3 2" xfId="225"/>
    <cellStyle name="Notiz 4" xfId="226"/>
    <cellStyle name="Notiz 5" xfId="227"/>
    <cellStyle name="Ongeldig" xfId="98"/>
    <cellStyle name="Output" xfId="99"/>
    <cellStyle name="Prozent 2" xfId="130"/>
    <cellStyle name="Prozent 3" xfId="131"/>
    <cellStyle name="Prozent 4" xfId="129"/>
    <cellStyle name="Prozent 5" xfId="125"/>
    <cellStyle name="Schlecht 2" xfId="101"/>
    <cellStyle name="Schlecht 3" xfId="100"/>
    <cellStyle name="Standard" xfId="0" builtinId="0"/>
    <cellStyle name="Standard 2" xfId="1"/>
    <cellStyle name="Standard 2 2" xfId="132"/>
    <cellStyle name="Standard 2 2 2" xfId="133"/>
    <cellStyle name="Standard 2 2_EEG-Vergütungen und vNNE" xfId="134"/>
    <cellStyle name="Standard 2 3" xfId="6"/>
    <cellStyle name="Standard 3" xfId="5"/>
    <cellStyle name="Standard 3 2" xfId="228"/>
    <cellStyle name="Standard 3 3" xfId="229"/>
    <cellStyle name="Standard 4" xfId="4"/>
    <cellStyle name="Standard 4 2" xfId="230"/>
    <cellStyle name="Standard 5" xfId="135"/>
    <cellStyle name="Standard 6" xfId="136"/>
    <cellStyle name="Standard 7" xfId="137"/>
    <cellStyle name="Standard 7 2" xfId="231"/>
    <cellStyle name="Standard 8" xfId="139"/>
    <cellStyle name="Standard_MusterErfassungsbogen" xfId="2"/>
    <cellStyle name="Standard_MusterErfassungsbogen 2" xfId="3"/>
    <cellStyle name="Standard_MusterErfassungsbogen 2 2" xfId="138"/>
    <cellStyle name="Titel" xfId="102"/>
    <cellStyle name="Title" xfId="103"/>
    <cellStyle name="Totaal" xfId="104"/>
    <cellStyle name="Total" xfId="105"/>
    <cellStyle name="Überschrift 1 2" xfId="108"/>
    <cellStyle name="Überschrift 1 3" xfId="107"/>
    <cellStyle name="Überschrift 2 2" xfId="110"/>
    <cellStyle name="Überschrift 2 3" xfId="109"/>
    <cellStyle name="Überschrift 3 2" xfId="112"/>
    <cellStyle name="Überschrift 3 3" xfId="111"/>
    <cellStyle name="Überschrift 4 2" xfId="114"/>
    <cellStyle name="Überschrift 4 3" xfId="113"/>
    <cellStyle name="Überschrift 4 3 2" xfId="250"/>
    <cellStyle name="Überschrift 4 4" xfId="232"/>
    <cellStyle name="Überschrift 5" xfId="115"/>
    <cellStyle name="Überschrift 6" xfId="106"/>
    <cellStyle name="Uitvoer" xfId="116"/>
    <cellStyle name="Verklarende tekst" xfId="117"/>
    <cellStyle name="Verknüpfte Zelle 2" xfId="119"/>
    <cellStyle name="Verknüpfte Zelle 3" xfId="118"/>
    <cellStyle name="Waarschuwingstekst" xfId="120"/>
    <cellStyle name="Währung [0] 2" xfId="233"/>
    <cellStyle name="Währung [0] 2 2" xfId="234"/>
    <cellStyle name="Währung [0] 3" xfId="235"/>
    <cellStyle name="Währung [0] 4" xfId="236"/>
    <cellStyle name="Währung 2" xfId="237"/>
    <cellStyle name="Währung 2 2" xfId="238"/>
    <cellStyle name="Währung 3" xfId="239"/>
    <cellStyle name="Währung 3 2" xfId="240"/>
    <cellStyle name="Währung 4" xfId="241"/>
    <cellStyle name="Währung 4 2" xfId="242"/>
    <cellStyle name="Währung 5" xfId="243"/>
    <cellStyle name="Währung 5 2" xfId="244"/>
    <cellStyle name="Währung 6" xfId="245"/>
    <cellStyle name="Währung 6 2" xfId="246"/>
    <cellStyle name="Währung 7" xfId="247"/>
    <cellStyle name="Währung 8" xfId="248"/>
    <cellStyle name="Warnender Text 2" xfId="121"/>
    <cellStyle name="Warnender Text 3" xfId="249"/>
    <cellStyle name="Warning Text" xfId="122"/>
    <cellStyle name="Zelle überprüfen 2" xfId="124"/>
    <cellStyle name="Zelle überprüfen 3" xfId="123"/>
  </cellStyles>
  <dxfs count="31">
    <dxf>
      <fill>
        <patternFill patternType="solid">
          <bgColor rgb="FFFFC000"/>
        </patternFill>
      </fill>
    </dxf>
    <dxf>
      <fill>
        <patternFill>
          <bgColor rgb="FFFFC000"/>
        </patternFill>
      </fill>
    </dxf>
    <dxf>
      <font>
        <color theme="0"/>
      </font>
    </dxf>
    <dxf>
      <font>
        <color theme="0"/>
      </font>
    </dxf>
    <dxf>
      <fill>
        <patternFill patternType="none">
          <bgColor auto="1"/>
        </patternFill>
      </fill>
      <border>
        <bottom/>
      </border>
    </dxf>
    <dxf>
      <fill>
        <patternFill patternType="none">
          <bgColor auto="1"/>
        </patternFill>
      </fill>
      <border>
        <bottom style="thin">
          <color auto="1"/>
        </bottom>
      </border>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99"/>
      <color rgb="FFFFC000"/>
      <color rgb="FFEBFFFF"/>
      <color rgb="FFFFFFCC"/>
      <color rgb="FFEBEBFF"/>
      <color rgb="FFCCFFFF"/>
      <color rgb="FFD7F8FF"/>
      <color rgb="FFEBEBEB"/>
      <color rgb="FFD9F2F5"/>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238125</xdr:colOff>
      <xdr:row>1</xdr:row>
      <xdr:rowOff>57150</xdr:rowOff>
    </xdr:from>
    <xdr:to>
      <xdr:col>3</xdr:col>
      <xdr:colOff>781051</xdr:colOff>
      <xdr:row>2</xdr:row>
      <xdr:rowOff>114300</xdr:rowOff>
    </xdr:to>
    <xdr:pic>
      <xdr:nvPicPr>
        <xdr:cNvPr id="1117" name="Picture 7" descr="Amprion_RGB_CO_50mm"/>
        <xdr:cNvPicPr>
          <a:picLocks noChangeAspect="1" noChangeArrowheads="1"/>
        </xdr:cNvPicPr>
      </xdr:nvPicPr>
      <xdr:blipFill>
        <a:blip xmlns:r="http://schemas.openxmlformats.org/officeDocument/2006/relationships" r:embed="rId1" cstate="print"/>
        <a:srcRect/>
        <a:stretch>
          <a:fillRect/>
        </a:stretch>
      </xdr:blipFill>
      <xdr:spPr bwMode="auto">
        <a:xfrm>
          <a:off x="4943475" y="76200"/>
          <a:ext cx="990601" cy="447675"/>
        </a:xfrm>
        <a:prstGeom prst="rect">
          <a:avLst/>
        </a:prstGeom>
        <a:noFill/>
        <a:ln w="9525">
          <a:noFill/>
          <a:miter lim="800000"/>
          <a:headEnd/>
          <a:tailEnd/>
        </a:ln>
      </xdr:spPr>
    </xdr:pic>
    <xdr:clientData/>
  </xdr:twoCellAnchor>
  <xdr:oneCellAnchor>
    <xdr:from>
      <xdr:col>5</xdr:col>
      <xdr:colOff>38100</xdr:colOff>
      <xdr:row>3</xdr:row>
      <xdr:rowOff>85725</xdr:rowOff>
    </xdr:from>
    <xdr:ext cx="5267325" cy="7153274"/>
    <xdr:sp macro="" textlink="" fLocksText="0">
      <xdr:nvSpPr>
        <xdr:cNvPr id="2" name="Textfeld 1"/>
        <xdr:cNvSpPr txBox="1"/>
      </xdr:nvSpPr>
      <xdr:spPr>
        <a:xfrm>
          <a:off x="6943725" y="657225"/>
          <a:ext cx="5267325" cy="715327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de-DE"/>
        </a:p>
      </xdr:txBody>
    </xdr:sp>
    <xdr:clientData fLocksWithSheet="0"/>
  </xdr:oneCellAnchor>
</xdr:wsDr>
</file>

<file path=xl/drawings/drawing2.xml><?xml version="1.0" encoding="utf-8"?>
<xdr:wsDr xmlns:xdr="http://schemas.openxmlformats.org/drawingml/2006/spreadsheetDrawing" xmlns:a="http://schemas.openxmlformats.org/drawingml/2006/main">
  <xdr:twoCellAnchor>
    <xdr:from>
      <xdr:col>2</xdr:col>
      <xdr:colOff>178593</xdr:colOff>
      <xdr:row>2</xdr:row>
      <xdr:rowOff>47626</xdr:rowOff>
    </xdr:from>
    <xdr:to>
      <xdr:col>2</xdr:col>
      <xdr:colOff>1647824</xdr:colOff>
      <xdr:row>2</xdr:row>
      <xdr:rowOff>598586</xdr:rowOff>
    </xdr:to>
    <xdr:pic>
      <xdr:nvPicPr>
        <xdr:cNvPr id="2" name="Picture 7" descr="Amprion_RGB_CO_50mm"/>
        <xdr:cNvPicPr>
          <a:picLocks noChangeAspect="1" noChangeArrowheads="1"/>
        </xdr:cNvPicPr>
      </xdr:nvPicPr>
      <xdr:blipFill>
        <a:blip xmlns:r="http://schemas.openxmlformats.org/officeDocument/2006/relationships" r:embed="rId1" cstate="print"/>
        <a:srcRect/>
        <a:stretch>
          <a:fillRect/>
        </a:stretch>
      </xdr:blipFill>
      <xdr:spPr bwMode="auto">
        <a:xfrm>
          <a:off x="5191124" y="678657"/>
          <a:ext cx="1469231" cy="55096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342899</xdr:colOff>
      <xdr:row>25</xdr:row>
      <xdr:rowOff>9525</xdr:rowOff>
    </xdr:from>
    <xdr:to>
      <xdr:col>22</xdr:col>
      <xdr:colOff>28574</xdr:colOff>
      <xdr:row>27</xdr:row>
      <xdr:rowOff>457200</xdr:rowOff>
    </xdr:to>
    <xdr:sp macro="" textlink="">
      <xdr:nvSpPr>
        <xdr:cNvPr id="2" name="Textfeld 1"/>
        <xdr:cNvSpPr txBox="1"/>
      </xdr:nvSpPr>
      <xdr:spPr bwMode="auto">
        <a:xfrm>
          <a:off x="21135974" y="7724775"/>
          <a:ext cx="5019675" cy="1438275"/>
        </a:xfrm>
        <a:prstGeom prst="rect">
          <a:avLst/>
        </a:prstGeom>
        <a:solidFill>
          <a:srgbClr val="D2E9F5"/>
        </a:solidFill>
        <a:ln w="9525" algn="ctr">
          <a:noFill/>
          <a:miter lim="800000"/>
          <a:headEnd/>
          <a:tailEnd/>
        </a:ln>
        <a:effectLst/>
      </xdr:spPr>
      <xdr:txBody>
        <a:bodyPr vertOverflow="clip" horzOverflow="clip" wrap="square" lIns="108000" tIns="108000" rIns="108000" bIns="108000" rtlCol="0" anchor="t"/>
        <a:lstStyle/>
        <a:p>
          <a:pPr algn="l">
            <a:lnSpc>
              <a:spcPts val="1900"/>
            </a:lnSpc>
            <a:spcBef>
              <a:spcPct val="0"/>
            </a:spcBef>
          </a:pPr>
          <a:r>
            <a:rPr lang="de-DE" sz="1400" dirty="0"/>
            <a:t>Sofern für eine Abnahmestelle im BAFA-Bescheid ein Selbstbehalt</a:t>
          </a:r>
          <a:r>
            <a:rPr lang="de-DE" sz="1400" baseline="0" dirty="0"/>
            <a:t> ausgewiesen ist, darf für diese Abnahmestelle nur eine Kategorie (BAxxxxxxxxxxSU) verwendet werden. Ist eine korrekte Meldung mit nur einer Kategorie (BAxxxxxxxxxxSU) nicht möglich, sind die Kategorien ab Zeile 30ff zu verwenden.</a:t>
          </a:r>
          <a:endParaRPr lang="de-DE" sz="1400" dirty="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704850</xdr:colOff>
      <xdr:row>1</xdr:row>
      <xdr:rowOff>95250</xdr:rowOff>
    </xdr:from>
    <xdr:to>
      <xdr:col>3</xdr:col>
      <xdr:colOff>923925</xdr:colOff>
      <xdr:row>2</xdr:row>
      <xdr:rowOff>247650</xdr:rowOff>
    </xdr:to>
    <xdr:pic>
      <xdr:nvPicPr>
        <xdr:cNvPr id="2" name="Picture 7" descr="Amprion_RGB_CO_50mm"/>
        <xdr:cNvPicPr>
          <a:picLocks noChangeAspect="1" noChangeArrowheads="1"/>
        </xdr:cNvPicPr>
      </xdr:nvPicPr>
      <xdr:blipFill>
        <a:blip xmlns:r="http://schemas.openxmlformats.org/officeDocument/2006/relationships" r:embed="rId1" cstate="print"/>
        <a:srcRect/>
        <a:stretch>
          <a:fillRect/>
        </a:stretch>
      </xdr:blipFill>
      <xdr:spPr bwMode="auto">
        <a:xfrm>
          <a:off x="2228850" y="257175"/>
          <a:ext cx="819150" cy="228600"/>
        </a:xfrm>
        <a:prstGeom prst="rect">
          <a:avLst/>
        </a:prstGeom>
        <a:noFill/>
        <a:ln w="9525">
          <a:noFill/>
          <a:miter lim="800000"/>
          <a:headEnd/>
          <a:tailEnd/>
        </a:ln>
      </xdr:spPr>
    </xdr:pic>
    <xdr:clientData/>
  </xdr:twoCellAnchor>
  <xdr:oneCellAnchor>
    <xdr:from>
      <xdr:col>0</xdr:col>
      <xdr:colOff>9525</xdr:colOff>
      <xdr:row>21</xdr:row>
      <xdr:rowOff>47624</xdr:rowOff>
    </xdr:from>
    <xdr:ext cx="6143625" cy="1362075"/>
    <xdr:sp macro="" textlink="" fLocksText="0">
      <xdr:nvSpPr>
        <xdr:cNvPr id="3" name="Textfeld 2"/>
        <xdr:cNvSpPr txBox="1"/>
      </xdr:nvSpPr>
      <xdr:spPr>
        <a:xfrm>
          <a:off x="9525" y="6800849"/>
          <a:ext cx="6143625" cy="136207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de-DE" sz="1100" b="0" i="0" u="none" strike="noStrike">
            <a:solidFill>
              <a:schemeClr val="tx1"/>
            </a:solidFill>
            <a:effectLst/>
            <a:latin typeface="+mn-lt"/>
            <a:ea typeface="+mn-ea"/>
            <a:cs typeface="+mn-cs"/>
          </a:endParaRPr>
        </a:p>
        <a:p>
          <a:endParaRPr lang="de-DE" sz="1100"/>
        </a:p>
      </xdr:txBody>
    </xdr:sp>
    <xdr:clientData fLocksWithSheet="0"/>
  </xdr:one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M36"/>
  <sheetViews>
    <sheetView showGridLines="0" tabSelected="1" zoomScaleNormal="100" workbookViewId="0">
      <selection activeCell="B13" sqref="B13"/>
    </sheetView>
  </sheetViews>
  <sheetFormatPr baseColWidth="10" defaultRowHeight="12.75"/>
  <cols>
    <col min="1" max="1" width="55.7109375" style="4" customWidth="1"/>
    <col min="2" max="2" width="14.85546875" style="4" customWidth="1"/>
    <col min="3" max="3" width="6.7109375" style="4" customWidth="1"/>
    <col min="4" max="4" width="13" style="4" customWidth="1"/>
    <col min="5" max="5" width="11.42578125" style="22"/>
    <col min="6" max="16384" width="11.42578125" style="4"/>
  </cols>
  <sheetData>
    <row r="1" spans="1:13" s="5" customFormat="1" ht="1.5" customHeight="1" thickBot="1">
      <c r="A1" s="6" t="s">
        <v>321</v>
      </c>
      <c r="B1" s="1"/>
      <c r="C1" s="2"/>
      <c r="D1" s="3"/>
    </row>
    <row r="2" spans="1:13" s="5" customFormat="1" ht="30.75" customHeight="1">
      <c r="A2" s="13" t="s">
        <v>319</v>
      </c>
      <c r="B2" s="14"/>
      <c r="C2" s="15"/>
      <c r="D2" s="16"/>
      <c r="F2" s="253" t="s">
        <v>243</v>
      </c>
      <c r="G2" s="254"/>
      <c r="H2" s="254"/>
      <c r="I2" s="254"/>
      <c r="J2" s="254"/>
      <c r="K2" s="254"/>
    </row>
    <row r="3" spans="1:13" ht="15" customHeight="1">
      <c r="A3" s="17" t="s">
        <v>353</v>
      </c>
      <c r="B3" s="24"/>
      <c r="C3" s="132"/>
      <c r="D3" s="25"/>
      <c r="F3" s="255" t="s">
        <v>244</v>
      </c>
      <c r="G3" s="254"/>
      <c r="H3" s="254"/>
      <c r="I3" s="254"/>
      <c r="J3" s="254"/>
      <c r="K3" s="254"/>
    </row>
    <row r="4" spans="1:13" ht="21.75" customHeight="1">
      <c r="A4" s="134" t="s">
        <v>141</v>
      </c>
      <c r="B4" s="258"/>
      <c r="C4" s="144"/>
      <c r="D4" s="145"/>
      <c r="F4" s="33"/>
    </row>
    <row r="5" spans="1:13" ht="21.75" customHeight="1">
      <c r="A5" s="135"/>
      <c r="B5" s="259"/>
      <c r="C5" s="288"/>
      <c r="D5" s="289"/>
      <c r="F5" s="33"/>
    </row>
    <row r="6" spans="1:13" ht="21.75" customHeight="1">
      <c r="A6" s="136"/>
      <c r="B6" s="260"/>
      <c r="C6" s="290"/>
      <c r="D6" s="291"/>
      <c r="F6" s="33"/>
    </row>
    <row r="7" spans="1:13" ht="21.75" customHeight="1">
      <c r="A7" s="149" t="s">
        <v>57</v>
      </c>
      <c r="B7" s="137"/>
      <c r="C7" s="138"/>
      <c r="D7" s="139"/>
    </row>
    <row r="8" spans="1:13" ht="21.75" customHeight="1">
      <c r="A8" s="140" t="s">
        <v>109</v>
      </c>
      <c r="B8" s="292">
        <v>3</v>
      </c>
      <c r="C8" s="148" t="s">
        <v>332</v>
      </c>
      <c r="D8" s="102"/>
    </row>
    <row r="9" spans="1:13" ht="21.75" customHeight="1">
      <c r="A9" s="146" t="s">
        <v>2</v>
      </c>
      <c r="B9" s="137"/>
      <c r="C9" s="147"/>
      <c r="D9" s="150"/>
    </row>
    <row r="10" spans="1:13" ht="24.75" customHeight="1" thickBot="1">
      <c r="A10" s="103" t="s">
        <v>58</v>
      </c>
      <c r="B10" s="372" t="s">
        <v>246</v>
      </c>
      <c r="C10" s="372" t="s">
        <v>320</v>
      </c>
      <c r="D10" s="101"/>
    </row>
    <row r="11" spans="1:13" ht="4.5" customHeight="1" thickBot="1"/>
    <row r="12" spans="1:13" ht="27.75" customHeight="1" thickBot="1">
      <c r="A12" s="427" t="s">
        <v>322</v>
      </c>
      <c r="B12" s="97" t="s">
        <v>0</v>
      </c>
      <c r="C12" s="97" t="s">
        <v>3</v>
      </c>
      <c r="D12" s="98" t="s">
        <v>4</v>
      </c>
      <c r="F12" s="33"/>
    </row>
    <row r="13" spans="1:13" ht="57" customHeight="1">
      <c r="A13" s="433" t="s">
        <v>324</v>
      </c>
      <c r="B13" s="373">
        <f>SUMIF('Strommengen nach § 60 _6113'!B:B,Umlagekategorien!B9,'Strommengen nach § 60 _6113'!C:C)</f>
        <v>0</v>
      </c>
      <c r="C13" s="114">
        <v>6.3540000000000001</v>
      </c>
      <c r="D13" s="115">
        <f>ROUND(B13*C13/100,2)</f>
        <v>0</v>
      </c>
      <c r="G13" s="7"/>
    </row>
    <row r="14" spans="1:13" ht="45.75" thickBot="1">
      <c r="A14" s="431" t="s">
        <v>323</v>
      </c>
      <c r="B14" s="374">
        <f>SUMIF('Strommengen nach § 60 _6113'!B:B,Umlagekategorien!B10,'Strommengen nach § 60 _6113'!C:C)+SUMIF('Strommengen nach § 61 1'!M:M,Umlagekategorien!B10,'Strommengen nach § 61 1'!N:N)</f>
        <v>0</v>
      </c>
      <c r="C14" s="111">
        <f>C13</f>
        <v>6.3540000000000001</v>
      </c>
      <c r="D14" s="112">
        <f>ROUND(B14*C14/100,2)</f>
        <v>0</v>
      </c>
      <c r="H14" s="7"/>
      <c r="I14" s="7"/>
      <c r="J14" s="7"/>
      <c r="K14" s="7"/>
      <c r="L14" s="7"/>
      <c r="M14" s="7"/>
    </row>
    <row r="15" spans="1:13" ht="27.75" customHeight="1" thickBot="1">
      <c r="A15" s="427" t="s">
        <v>325</v>
      </c>
      <c r="B15" s="97" t="s">
        <v>0</v>
      </c>
      <c r="C15" s="97" t="s">
        <v>3</v>
      </c>
      <c r="D15" s="98" t="s">
        <v>4</v>
      </c>
      <c r="F15" s="7"/>
    </row>
    <row r="16" spans="1:13" ht="39.75" customHeight="1">
      <c r="A16" s="430" t="s">
        <v>863</v>
      </c>
      <c r="B16" s="375">
        <f>SUMIF('Strommengen nach § 61 1'!M:M,Umlagekategorien!B11,'Strommengen nach § 61 1'!N:N)+SUMIF('Strommengen nach § 61 1'!M:M,Umlagekategorien!B12,'Strommengen nach § 61 1'!N:N)</f>
        <v>0</v>
      </c>
      <c r="C16" s="256">
        <f>C13*35%</f>
        <v>2.2239</v>
      </c>
      <c r="D16" s="110">
        <f>ROUND(B16*C16/100,2)</f>
        <v>0</v>
      </c>
    </row>
    <row r="17" spans="1:13" ht="39.75" customHeight="1">
      <c r="A17" s="432" t="s">
        <v>864</v>
      </c>
      <c r="B17" s="376">
        <f>SUMIF('Strommengen nach § 61 1'!M:M,Umlagekategorien!B13,'Strommengen nach § 61 1'!N:N)</f>
        <v>0</v>
      </c>
      <c r="C17" s="113">
        <f>C13</f>
        <v>6.3540000000000001</v>
      </c>
      <c r="D17" s="116">
        <f t="shared" ref="D17:D35" si="0">ROUND(B17*C17/100,2)</f>
        <v>0</v>
      </c>
      <c r="F17" s="34"/>
    </row>
    <row r="18" spans="1:13" ht="39.75" customHeight="1">
      <c r="A18" s="432" t="s">
        <v>865</v>
      </c>
      <c r="B18" s="376">
        <f>SUMIF('Strommengen nach § 61 1'!M:M,Umlagekategorien!B14,'Strommengen nach § 61 1'!N:N)+SUMIF('Strommengen nach § 61 1'!M:M,Umlagekategorien!B15,'Strommengen nach § 61 1'!N:N)</f>
        <v>0</v>
      </c>
      <c r="C18" s="113">
        <f>C13</f>
        <v>6.3540000000000001</v>
      </c>
      <c r="D18" s="116">
        <f t="shared" si="0"/>
        <v>0</v>
      </c>
      <c r="F18" s="34"/>
    </row>
    <row r="19" spans="1:13" ht="39.75" customHeight="1">
      <c r="A19" s="432" t="s">
        <v>866</v>
      </c>
      <c r="B19" s="376">
        <f>SUMIF('Strommengen nach § 61 1'!M:M,Umlagekategorien!B16,'Strommengen nach § 61 1'!N:N)+SUMIF('Strommengen nach § 61 1'!M:M,Umlagekategorien!B17,'Strommengen nach § 61 1'!N:N)</f>
        <v>0</v>
      </c>
      <c r="C19" s="113">
        <v>0</v>
      </c>
      <c r="D19" s="116">
        <f t="shared" si="0"/>
        <v>0</v>
      </c>
      <c r="F19" s="33"/>
    </row>
    <row r="20" spans="1:13" ht="39.75" customHeight="1" thickBot="1">
      <c r="A20" s="428" t="s">
        <v>867</v>
      </c>
      <c r="B20" s="377">
        <f>SUMIF('Strommengen nach § 61 1'!M:M,Umlagekategorien!B18,'Strommengen nach § 61 1'!N:N)</f>
        <v>0</v>
      </c>
      <c r="C20" s="19">
        <v>0</v>
      </c>
      <c r="D20" s="99">
        <f t="shared" si="0"/>
        <v>0</v>
      </c>
      <c r="F20" s="33"/>
    </row>
    <row r="21" spans="1:13" ht="39.75" hidden="1" customHeight="1" thickBot="1">
      <c r="A21" s="436" t="s">
        <v>140</v>
      </c>
      <c r="B21" s="32"/>
      <c r="C21" s="19"/>
      <c r="D21" s="133" t="s">
        <v>139</v>
      </c>
      <c r="F21" s="33"/>
    </row>
    <row r="22" spans="1:13" ht="34.5" thickBot="1">
      <c r="A22" s="427" t="s">
        <v>868</v>
      </c>
      <c r="B22" s="97" t="s">
        <v>0</v>
      </c>
      <c r="C22" s="97" t="s">
        <v>3</v>
      </c>
      <c r="D22" s="98" t="s">
        <v>4</v>
      </c>
      <c r="E22" s="26"/>
      <c r="G22" s="100"/>
    </row>
    <row r="23" spans="1:13" ht="39.75" customHeight="1">
      <c r="A23" s="430" t="s">
        <v>874</v>
      </c>
      <c r="B23" s="375">
        <f>SUMIF('Strommengen nach § 61 1'!M:M,Umlagekategorien!B26,'Strommengen nach § 61 1'!N:N)</f>
        <v>0</v>
      </c>
      <c r="C23" s="117">
        <v>0</v>
      </c>
      <c r="D23" s="110">
        <v>0</v>
      </c>
      <c r="E23" s="26"/>
      <c r="G23" s="100"/>
    </row>
    <row r="24" spans="1:13" ht="39.75" customHeight="1" thickBot="1">
      <c r="A24" s="428" t="s">
        <v>333</v>
      </c>
      <c r="B24" s="377">
        <f>SUMIF('Strommengen nach § 61 1'!M:M,Umlagekategorien!B27,'Strommengen nach § 61 1'!N:N)</f>
        <v>0</v>
      </c>
      <c r="C24" s="19"/>
      <c r="D24" s="99" t="s">
        <v>108</v>
      </c>
      <c r="E24" s="26"/>
      <c r="G24" s="100"/>
    </row>
    <row r="25" spans="1:13" ht="39.75" customHeight="1" thickBot="1">
      <c r="A25" s="429" t="s">
        <v>869</v>
      </c>
      <c r="B25" s="378">
        <f>SUMIF('Strommengen nach §§ 63-69_103'!J:J,Umlagekategorien!B28,'Strommengen nach §§ 63-69_103'!K:K)+SUMIF('Strommengen nach § 61 1'!M:M,Umlagekategorien!B28,'Strommengen nach § 61 1'!N:N)</f>
        <v>0</v>
      </c>
      <c r="C25" s="20"/>
      <c r="D25" s="21" t="s">
        <v>108</v>
      </c>
      <c r="E25" s="26"/>
      <c r="G25" s="100"/>
    </row>
    <row r="26" spans="1:13" ht="47.25" customHeight="1">
      <c r="A26" s="430" t="s">
        <v>313</v>
      </c>
      <c r="B26" s="375">
        <f>SUMIF('Strommengen nach §§ 63-69_103'!J:J,Umlagekategorien!B34,'Strommengen nach §§ 63-69_103'!K:K)+SUMIF('Strommengen nach § 61 1'!M:M,Umlagekategorien!B34,'Strommengen nach § 61 1'!N:N)</f>
        <v>0</v>
      </c>
      <c r="C26" s="117">
        <f>$C$13*100%</f>
        <v>6.3540000000000001</v>
      </c>
      <c r="D26" s="160">
        <f t="shared" si="0"/>
        <v>0</v>
      </c>
      <c r="E26" s="26"/>
      <c r="H26" s="100"/>
      <c r="I26" s="100"/>
      <c r="J26" s="100"/>
      <c r="K26" s="100"/>
      <c r="L26" s="100"/>
      <c r="M26" s="100"/>
    </row>
    <row r="27" spans="1:13" ht="47.25" customHeight="1">
      <c r="A27" s="432" t="s">
        <v>314</v>
      </c>
      <c r="B27" s="376">
        <f>SUMIF('Strommengen nach §§ 63-69_103'!J:J,Umlagekategorien!B35,'Strommengen nach §§ 63-69_103'!K:K)+SUMIF('Strommengen nach § 61 1'!M:M,Umlagekategorien!B35,'Strommengen nach § 61 1'!N:N)</f>
        <v>0</v>
      </c>
      <c r="C27" s="118">
        <f>$C$13*15%</f>
        <v>0.95309999999999995</v>
      </c>
      <c r="D27" s="160">
        <f t="shared" si="0"/>
        <v>0</v>
      </c>
    </row>
    <row r="28" spans="1:13" ht="47.25" customHeight="1">
      <c r="A28" s="432" t="s">
        <v>315</v>
      </c>
      <c r="B28" s="376">
        <f>SUMIF('Strommengen nach §§ 63-69_103'!J:J,Umlagekategorien!B36,'Strommengen nach §§ 63-69_103'!K:K)+SUMIF('Strommengen nach § 61 1'!M:M,Umlagekategorien!B36,'Strommengen nach § 61 1'!N:N)</f>
        <v>0</v>
      </c>
      <c r="C28" s="113">
        <v>0</v>
      </c>
      <c r="D28" s="116">
        <f t="shared" si="0"/>
        <v>0</v>
      </c>
      <c r="E28" s="30"/>
    </row>
    <row r="29" spans="1:13" ht="47.25" customHeight="1">
      <c r="A29" s="434" t="s">
        <v>334</v>
      </c>
      <c r="B29" s="376">
        <f>SUMIF('Strommengen nach §§ 63-69_103'!J:J,Umlagekategorien!B37,'Strommengen nach §§ 63-69_103'!K:K)+SUMIF('Strommengen nach § 61 1'!M:M,Umlagekategorien!B37,'Strommengen nach § 61 1'!N:N)</f>
        <v>0</v>
      </c>
      <c r="C29" s="119">
        <v>0.05</v>
      </c>
      <c r="D29" s="116">
        <f t="shared" si="0"/>
        <v>0</v>
      </c>
    </row>
    <row r="30" spans="1:13" ht="47.25" customHeight="1" thickBot="1">
      <c r="A30" s="435" t="s">
        <v>335</v>
      </c>
      <c r="B30" s="379">
        <f>SUMIF('Strommengen nach §§ 63-69_103'!J:J,Umlagekategorien!B38,'Strommengen nach §§ 63-69_103'!K:K)+SUMIF('Strommengen nach § 61 1'!M:M,Umlagekategorien!B38,'Strommengen nach § 61 1'!N:N)</f>
        <v>0</v>
      </c>
      <c r="C30" s="123">
        <v>0.1</v>
      </c>
      <c r="D30" s="124">
        <f t="shared" si="0"/>
        <v>0</v>
      </c>
    </row>
    <row r="31" spans="1:13" ht="47.25" customHeight="1" thickBot="1">
      <c r="A31" s="429" t="s">
        <v>326</v>
      </c>
      <c r="B31" s="380">
        <f>SUMIF('Strommengen nach §§ 63-69_103'!J:J,Umlagekategorien!B39,'Strommengen nach §§ 63-69_103'!K:K)+SUMIF('Strommengen nach § 61 1'!M:M,Umlagekategorien!B39,'Strommengen nach § 61 1'!N:N)</f>
        <v>0</v>
      </c>
      <c r="C31" s="257">
        <f>$C$13*20%</f>
        <v>1.2708000000000002</v>
      </c>
      <c r="D31" s="29">
        <f t="shared" si="0"/>
        <v>0</v>
      </c>
    </row>
    <row r="32" spans="1:13" ht="33.75">
      <c r="A32" s="430" t="s">
        <v>327</v>
      </c>
      <c r="B32" s="381">
        <f>SUMIF('Strommengen nach §§ 63-69_103'!J:J,Umlagekategorien!B40,'Strommengen nach §§ 63-69_103'!K:K)+SUMIF('Strommengen nach § 61 1'!M:M,Umlagekategorien!B40,'Strommengen nach § 61 1'!N:N)</f>
        <v>0</v>
      </c>
      <c r="C32" s="120"/>
      <c r="D32" s="121">
        <f>SUMIF('Strommengen nach §§ 63-69_103'!$J:$J,Umlagekategorien!$B40,'Strommengen nach §§ 63-69_103'!N:N)+SUMIF('Strommengen nach § 61 1'!M:M,Umlagekategorien!B40,'Strommengen nach § 61 1'!P:P)</f>
        <v>0</v>
      </c>
      <c r="E32" s="30"/>
    </row>
    <row r="33" spans="1:5" ht="33.75">
      <c r="A33" s="432" t="s">
        <v>328</v>
      </c>
      <c r="B33" s="382">
        <f>SUMIF('Strommengen nach §§ 63-69_103'!J:J,Umlagekategorien!B41,'Strommengen nach §§ 63-69_103'!K:K)+SUMIF('Strommengen nach § 61 1'!M:M,Umlagekategorien!B41,'Strommengen nach § 61 1'!N:N)</f>
        <v>0</v>
      </c>
      <c r="C33" s="119"/>
      <c r="D33" s="161">
        <f>SUMIF('Strommengen nach §§ 63-69_103'!$J:$J,Umlagekategorien!$B41,'Strommengen nach §§ 63-69_103'!N:N)+SUMIF('Strommengen nach § 61 1'!M:M,Umlagekategorien!B41,'Strommengen nach § 61 1'!P:P)</f>
        <v>0</v>
      </c>
      <c r="E33" s="30"/>
    </row>
    <row r="34" spans="1:5" ht="56.25">
      <c r="A34" s="432" t="s">
        <v>329</v>
      </c>
      <c r="B34" s="382">
        <f>SUMIF('Strommengen nach §§ 63-69_103'!J:J,Umlagekategorien!B42,'Strommengen nach §§ 63-69_103'!K:K)+SUMIF('Strommengen nach § 61 1'!M:M,Umlagekategorien!B42,'Strommengen nach § 61 1'!N:N)</f>
        <v>0</v>
      </c>
      <c r="C34" s="113">
        <f>$C$13*100%</f>
        <v>6.3540000000000001</v>
      </c>
      <c r="D34" s="122">
        <f>ROUND(B34*C34/100,2)</f>
        <v>0</v>
      </c>
      <c r="E34" s="30"/>
    </row>
    <row r="35" spans="1:5" ht="56.25">
      <c r="A35" s="434" t="s">
        <v>330</v>
      </c>
      <c r="B35" s="382">
        <f>SUMIF('Strommengen nach §§ 63-69_103'!J:J,Umlagekategorien!B43,'Strommengen nach §§ 63-69_103'!K:K)+SUMIF('Strommengen nach § 61 1'!M:M,Umlagekategorien!B43,'Strommengen nach § 61 1'!N:N)</f>
        <v>0</v>
      </c>
      <c r="C35" s="118">
        <f>$C$13*20%</f>
        <v>1.2708000000000002</v>
      </c>
      <c r="D35" s="122">
        <f t="shared" si="0"/>
        <v>0</v>
      </c>
    </row>
    <row r="36" spans="1:5" ht="45.75" thickBot="1">
      <c r="A36" s="437" t="s">
        <v>331</v>
      </c>
      <c r="B36" s="383">
        <f>SUMIF('Strommengen nach §§ 63-69_103'!J:J,Umlagekategorien!B44,'Strommengen nach §§ 63-69_103'!K:K)+SUMIF('Strommengen nach § 61 1'!M:M,Umlagekategorien!B44,'Strommengen nach § 61 1'!N:N)</f>
        <v>0</v>
      </c>
      <c r="C36" s="141"/>
      <c r="D36" s="165">
        <f>SUMIF('Strommengen nach §§ 63-69_103'!$J:$J,Umlagekategorien!$B44,'Strommengen nach §§ 63-69_103'!N:N)+SUMIF('Strommengen nach § 61 1'!M:M,Umlagekategorien!B44,'Strommengen nach § 61 1'!P:P)</f>
        <v>0</v>
      </c>
    </row>
  </sheetData>
  <sheetProtection sheet="1" objects="1" scenarios="1"/>
  <phoneticPr fontId="0" type="noConversion"/>
  <pageMargins left="0.59" right="0.59" top="0.64" bottom="0.8" header="0.51181102362204722" footer="0.51181102362204722"/>
  <pageSetup paperSize="9" orientation="portrait" r:id="rId1"/>
  <headerFooter alignWithMargins="0"/>
  <cellWatches>
    <cellWatch r="B10"/>
  </cellWatche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E65"/>
  <sheetViews>
    <sheetView showGridLines="0" topLeftCell="A42" zoomScaleNormal="100" workbookViewId="0">
      <selection activeCell="A57" sqref="A57"/>
    </sheetView>
  </sheetViews>
  <sheetFormatPr baseColWidth="10" defaultRowHeight="12.75"/>
  <cols>
    <col min="1" max="1" width="25.5703125" style="283" customWidth="1"/>
    <col min="2" max="2" width="27.5703125" style="283" customWidth="1"/>
    <col min="3" max="3" width="20.28515625" style="283" customWidth="1"/>
    <col min="4" max="4" width="15.7109375" style="283" customWidth="1"/>
    <col min="5" max="16384" width="11.42578125" style="283"/>
  </cols>
  <sheetData>
    <row r="1" spans="1:4">
      <c r="A1" s="295"/>
      <c r="B1" s="295"/>
      <c r="C1" s="295"/>
      <c r="D1" s="295"/>
    </row>
    <row r="2" spans="1:4">
      <c r="A2" s="295"/>
      <c r="B2" s="295"/>
      <c r="C2" s="295"/>
      <c r="D2" s="295"/>
    </row>
    <row r="3" spans="1:4">
      <c r="A3" s="295"/>
      <c r="B3" s="295"/>
      <c r="C3" s="295"/>
      <c r="D3" s="295"/>
    </row>
    <row r="4" spans="1:4">
      <c r="A4" s="295"/>
      <c r="B4" s="295"/>
      <c r="C4" s="295"/>
      <c r="D4" s="295"/>
    </row>
    <row r="5" spans="1:4">
      <c r="A5" s="295"/>
      <c r="B5" s="295"/>
      <c r="C5" s="295"/>
      <c r="D5" s="295"/>
    </row>
    <row r="6" spans="1:4">
      <c r="A6" s="295"/>
      <c r="B6" s="295"/>
      <c r="C6" s="295"/>
      <c r="D6" s="295"/>
    </row>
    <row r="7" spans="1:4">
      <c r="A7" s="295"/>
      <c r="B7" s="295"/>
      <c r="C7" s="295"/>
      <c r="D7" s="295"/>
    </row>
    <row r="8" spans="1:4">
      <c r="A8" s="296"/>
      <c r="B8" s="296"/>
      <c r="C8" s="296"/>
      <c r="D8" s="295"/>
    </row>
    <row r="9" spans="1:4">
      <c r="A9" s="293" t="str">
        <f>'EEG-Umlage'!B4&amp;", "&amp;'EEG-Umlage'!B5&amp;", "&amp;'EEG-Umlage'!B6</f>
        <v>0, 0, 0</v>
      </c>
      <c r="B9" s="297"/>
      <c r="C9" s="296"/>
      <c r="D9" s="295"/>
    </row>
    <row r="10" spans="1:4">
      <c r="A10" s="294" t="s">
        <v>298</v>
      </c>
      <c r="B10" s="294"/>
      <c r="C10" s="296"/>
      <c r="D10" s="295"/>
    </row>
    <row r="11" spans="1:4">
      <c r="A11" s="294" t="s">
        <v>299</v>
      </c>
      <c r="B11" s="294"/>
      <c r="C11" s="296"/>
      <c r="D11" s="295"/>
    </row>
    <row r="12" spans="1:4">
      <c r="A12" s="294" t="s">
        <v>300</v>
      </c>
      <c r="B12" s="294"/>
      <c r="C12" s="296"/>
      <c r="D12" s="295"/>
    </row>
    <row r="13" spans="1:4">
      <c r="A13" s="294" t="s">
        <v>301</v>
      </c>
      <c r="B13" s="294"/>
      <c r="C13" s="296"/>
      <c r="D13" s="295"/>
    </row>
    <row r="14" spans="1:4">
      <c r="A14" s="294"/>
      <c r="B14" s="294"/>
      <c r="C14" s="296"/>
      <c r="D14" s="295"/>
    </row>
    <row r="15" spans="1:4">
      <c r="A15" s="298"/>
      <c r="B15" s="298"/>
      <c r="C15" s="299"/>
      <c r="D15" s="300"/>
    </row>
    <row r="16" spans="1:4" ht="14.25" customHeight="1">
      <c r="A16" s="301" t="s">
        <v>307</v>
      </c>
      <c r="B16" s="301" t="s">
        <v>306</v>
      </c>
      <c r="C16" s="298" t="s">
        <v>305</v>
      </c>
      <c r="D16" s="301" t="s">
        <v>304</v>
      </c>
    </row>
    <row r="17" spans="1:5" ht="15.75" customHeight="1">
      <c r="A17" s="298" t="s">
        <v>308</v>
      </c>
      <c r="B17" s="298">
        <f>'EEG-Umlage'!B7</f>
        <v>0</v>
      </c>
      <c r="C17" s="285"/>
      <c r="D17" s="303">
        <f ca="1">NOW()</f>
        <v>43028.565899768517</v>
      </c>
    </row>
    <row r="18" spans="1:5" ht="15.75" customHeight="1">
      <c r="A18" s="298"/>
      <c r="B18" s="298"/>
      <c r="C18" s="298"/>
      <c r="D18" s="304"/>
      <c r="E18" s="295"/>
    </row>
    <row r="19" spans="1:5" ht="40.5" customHeight="1">
      <c r="A19" s="495" t="s">
        <v>355</v>
      </c>
      <c r="B19" s="495"/>
      <c r="C19" s="495"/>
      <c r="D19" s="495"/>
      <c r="E19" s="295"/>
    </row>
    <row r="20" spans="1:5" ht="9.75" customHeight="1">
      <c r="A20" s="488"/>
      <c r="B20" s="488"/>
      <c r="C20" s="488"/>
      <c r="D20" s="488"/>
      <c r="E20" s="295"/>
    </row>
    <row r="21" spans="1:5" ht="19.5" customHeight="1">
      <c r="A21" s="488" t="s">
        <v>302</v>
      </c>
      <c r="B21" s="488"/>
      <c r="C21" s="488"/>
      <c r="D21" s="488"/>
      <c r="E21" s="295"/>
    </row>
    <row r="22" spans="1:5" ht="44.25" customHeight="1">
      <c r="A22" s="488" t="str">
        <f>"hiermit teile/n ich/wir Ihnen die im Rahmen der Endabrechnung für den bundesweiten Ausgleich dem regelverantwortlichen Übertragungsnetzbetreiber vorzulegenden Angaben nach § 74 Abs. 2 EEG 2017 für den Zeitraum 1. Januar 2016  bis 31. Dezember 2016 mit."</f>
        <v>hiermit teile/n ich/wir Ihnen die im Rahmen der Endabrechnung für den bundesweiten Ausgleich dem regelverantwortlichen Übertragungsnetzbetreiber vorzulegenden Angaben nach § 74 Abs. 2 EEG 2017 für den Zeitraum 1. Januar 2016  bis 31. Dezember 2016 mit.</v>
      </c>
      <c r="B22" s="488"/>
      <c r="C22" s="488"/>
      <c r="D22" s="488"/>
      <c r="E22" s="295"/>
    </row>
    <row r="23" spans="1:5" ht="9.75" customHeight="1">
      <c r="A23" s="305"/>
      <c r="B23" s="305"/>
      <c r="C23" s="305"/>
      <c r="D23" s="305"/>
      <c r="E23" s="295"/>
    </row>
    <row r="24" spans="1:5" ht="29.25" customHeight="1">
      <c r="A24" s="495" t="s">
        <v>354</v>
      </c>
      <c r="B24" s="495"/>
      <c r="C24" s="495"/>
      <c r="D24" s="495"/>
      <c r="E24" s="295"/>
    </row>
    <row r="25" spans="1:5" ht="15.75" customHeight="1">
      <c r="A25" s="488"/>
      <c r="B25" s="488"/>
      <c r="C25" s="488"/>
      <c r="D25" s="488"/>
      <c r="E25" s="295"/>
    </row>
    <row r="26" spans="1:5" ht="48" customHeight="1">
      <c r="A26" s="488" t="str">
        <f>"In der nachfolgenden Tabelle geben wir/ich, die "&amp;'EEG-Umlage'!B4&amp;", "&amp;'EEG-Umlage'!B6&amp;" (im Folgenden auch: Gesellschaft) bezüglich der Regelzone der Amprion GmbH die folgende EEG-umlagepflichtige Strommenge für den Zeitraum vom 1. Januar 2016 bis 31. Dezember 2016 wieder:"</f>
        <v>In der nachfolgenden Tabelle geben wir/ich, die 0, 0 (im Folgenden auch: Gesellschaft) bezüglich der Regelzone der Amprion GmbH die folgende EEG-umlagepflichtige Strommenge für den Zeitraum vom 1. Januar 2016 bis 31. Dezember 2016 wieder:</v>
      </c>
      <c r="B26" s="488"/>
      <c r="C26" s="488"/>
      <c r="D26" s="488"/>
      <c r="E26" s="295"/>
    </row>
    <row r="27" spans="1:5" ht="15.75" customHeight="1" thickBot="1">
      <c r="A27" s="301"/>
      <c r="B27" s="301"/>
      <c r="C27" s="301"/>
      <c r="D27" s="301"/>
      <c r="E27" s="295"/>
    </row>
    <row r="28" spans="1:5" ht="47.25" customHeight="1" thickBot="1">
      <c r="A28" s="307" t="s">
        <v>39</v>
      </c>
      <c r="B28" s="308"/>
      <c r="C28" s="318" t="s">
        <v>309</v>
      </c>
      <c r="D28" s="301"/>
      <c r="E28" s="295"/>
    </row>
    <row r="29" spans="1:5" ht="36" customHeight="1" thickBot="1">
      <c r="A29" s="493" t="s">
        <v>310</v>
      </c>
      <c r="B29" s="494"/>
      <c r="C29" s="319">
        <f>'EEG-Umlage'!B12+'EEG-Umlage'!B13</f>
        <v>0</v>
      </c>
      <c r="D29" s="301"/>
      <c r="E29" s="295"/>
    </row>
    <row r="30" spans="1:5" ht="15" customHeight="1">
      <c r="A30" s="320"/>
      <c r="B30" s="320"/>
      <c r="C30" s="321"/>
      <c r="D30" s="301"/>
      <c r="E30" s="295"/>
    </row>
    <row r="31" spans="1:5">
      <c r="A31" s="491" t="s">
        <v>347</v>
      </c>
      <c r="B31" s="491"/>
      <c r="C31" s="491"/>
      <c r="D31" s="491"/>
      <c r="E31" s="295"/>
    </row>
    <row r="32" spans="1:5" ht="12.75" customHeight="1">
      <c r="A32" s="295" t="s">
        <v>348</v>
      </c>
      <c r="B32" s="295"/>
      <c r="C32" s="295"/>
      <c r="D32" s="295"/>
      <c r="E32" s="295"/>
    </row>
    <row r="33" spans="1:5" ht="12.75" customHeight="1">
      <c r="A33" s="295" t="s">
        <v>349</v>
      </c>
      <c r="B33" s="295"/>
      <c r="C33" s="295"/>
      <c r="D33" s="295"/>
      <c r="E33" s="295"/>
    </row>
    <row r="34" spans="1:5" ht="12.75" customHeight="1">
      <c r="A34" s="305"/>
      <c r="B34" s="305"/>
      <c r="C34" s="305"/>
      <c r="D34" s="305"/>
      <c r="E34" s="295"/>
    </row>
    <row r="35" spans="1:5" ht="12.75" customHeight="1">
      <c r="A35" s="384"/>
      <c r="B35" s="384"/>
      <c r="C35" s="384"/>
      <c r="D35" s="384"/>
      <c r="E35" s="295"/>
    </row>
    <row r="36" spans="1:5" ht="12.75" customHeight="1">
      <c r="A36" s="384"/>
      <c r="B36" s="384"/>
      <c r="C36" s="384"/>
      <c r="D36" s="384"/>
      <c r="E36" s="295"/>
    </row>
    <row r="37" spans="1:5" ht="12.75" customHeight="1">
      <c r="A37" s="384"/>
      <c r="B37" s="384"/>
      <c r="C37" s="384"/>
      <c r="D37" s="384"/>
      <c r="E37" s="295"/>
    </row>
    <row r="38" spans="1:5" ht="12.75" customHeight="1">
      <c r="A38" s="384"/>
      <c r="B38" s="384"/>
      <c r="C38" s="384"/>
      <c r="D38" s="384"/>
      <c r="E38" s="295"/>
    </row>
    <row r="39" spans="1:5" ht="12.75" customHeight="1">
      <c r="A39" s="384"/>
      <c r="B39" s="384"/>
      <c r="C39" s="384"/>
      <c r="D39" s="384"/>
      <c r="E39" s="295"/>
    </row>
    <row r="40" spans="1:5" ht="12.75" customHeight="1">
      <c r="A40" s="384"/>
      <c r="B40" s="384"/>
      <c r="C40" s="384"/>
      <c r="D40" s="384"/>
      <c r="E40" s="295"/>
    </row>
    <row r="41" spans="1:5" ht="12.75" customHeight="1">
      <c r="A41" s="305"/>
      <c r="B41" s="305"/>
      <c r="C41" s="305"/>
      <c r="D41" s="305"/>
      <c r="E41" s="295"/>
    </row>
    <row r="42" spans="1:5" ht="12.75" customHeight="1">
      <c r="A42" s="305"/>
      <c r="B42" s="305"/>
      <c r="C42" s="305"/>
      <c r="D42" s="305"/>
      <c r="E42" s="295"/>
    </row>
    <row r="43" spans="1:5" ht="12.75" customHeight="1">
      <c r="A43" s="305"/>
      <c r="B43" s="305"/>
      <c r="C43" s="305"/>
      <c r="D43" s="305"/>
      <c r="E43" s="295"/>
    </row>
    <row r="44" spans="1:5" ht="44.25" customHeight="1">
      <c r="A44" s="488" t="s">
        <v>352</v>
      </c>
      <c r="B44" s="492"/>
      <c r="C44" s="492"/>
      <c r="D44" s="492"/>
      <c r="E44" s="295"/>
    </row>
    <row r="45" spans="1:5" ht="12.75" customHeight="1">
      <c r="A45" s="305"/>
      <c r="B45" s="322"/>
      <c r="C45" s="322"/>
      <c r="D45" s="322"/>
      <c r="E45" s="295"/>
    </row>
    <row r="46" spans="1:5" ht="13.5" thickBot="1">
      <c r="A46" s="306"/>
      <c r="B46" s="306"/>
      <c r="C46" s="296"/>
      <c r="D46" s="295"/>
      <c r="E46" s="295"/>
    </row>
    <row r="47" spans="1:5" ht="51.75" thickBot="1">
      <c r="A47" s="307" t="s">
        <v>39</v>
      </c>
      <c r="B47" s="308"/>
      <c r="C47" s="387" t="s">
        <v>309</v>
      </c>
      <c r="D47" s="385"/>
      <c r="E47" s="295"/>
    </row>
    <row r="48" spans="1:5" ht="30" customHeight="1" thickBot="1">
      <c r="A48" s="493" t="s">
        <v>351</v>
      </c>
      <c r="B48" s="494"/>
      <c r="C48" s="388">
        <f>'EEG-Umlage'!B15</f>
        <v>0</v>
      </c>
      <c r="D48" s="317"/>
      <c r="E48" s="295"/>
    </row>
    <row r="49" spans="1:5" ht="30" customHeight="1" thickBot="1">
      <c r="A49" s="493" t="s">
        <v>358</v>
      </c>
      <c r="B49" s="494"/>
      <c r="C49" s="389">
        <f>'EEG-Umlage'!B16+'EEG-Umlage'!B17</f>
        <v>0</v>
      </c>
      <c r="D49" s="317"/>
      <c r="E49" s="295"/>
    </row>
    <row r="50" spans="1:5" ht="22.5" customHeight="1" thickBot="1">
      <c r="A50" s="313"/>
      <c r="B50" s="313" t="s">
        <v>297</v>
      </c>
      <c r="C50" s="314">
        <f>SUM(C48:C49)</f>
        <v>0</v>
      </c>
      <c r="D50" s="317"/>
      <c r="E50" s="295"/>
    </row>
    <row r="51" spans="1:5" ht="12.75" customHeight="1">
      <c r="A51" s="313"/>
      <c r="B51" s="313"/>
      <c r="C51" s="315"/>
      <c r="D51" s="317"/>
      <c r="E51" s="295"/>
    </row>
    <row r="52" spans="1:5">
      <c r="A52" s="306"/>
      <c r="B52" s="306"/>
      <c r="C52" s="296"/>
      <c r="D52" s="300"/>
      <c r="E52" s="295"/>
    </row>
    <row r="53" spans="1:5" ht="18" customHeight="1">
      <c r="A53" s="385" t="s">
        <v>311</v>
      </c>
      <c r="B53" s="385"/>
      <c r="C53" s="385"/>
      <c r="D53" s="300"/>
      <c r="E53" s="295"/>
    </row>
    <row r="54" spans="1:5">
      <c r="A54" s="306"/>
      <c r="B54" s="306"/>
      <c r="C54" s="316"/>
      <c r="D54" s="300"/>
      <c r="E54" s="295"/>
    </row>
    <row r="55" spans="1:5">
      <c r="A55" s="306" t="s">
        <v>303</v>
      </c>
      <c r="B55" s="306"/>
      <c r="C55" s="316"/>
      <c r="D55" s="300"/>
      <c r="E55" s="295"/>
    </row>
    <row r="56" spans="1:5">
      <c r="A56" s="317"/>
      <c r="B56" s="317"/>
      <c r="C56" s="317"/>
      <c r="D56" s="284"/>
      <c r="E56" s="295"/>
    </row>
    <row r="57" spans="1:5">
      <c r="A57" s="317">
        <f>'EEG-Umlage'!B4</f>
        <v>0</v>
      </c>
      <c r="B57" s="317"/>
      <c r="C57" s="317"/>
      <c r="D57" s="284"/>
      <c r="E57" s="295"/>
    </row>
    <row r="58" spans="1:5">
      <c r="A58" s="300"/>
      <c r="B58" s="300"/>
      <c r="C58" s="300"/>
      <c r="D58" s="284"/>
      <c r="E58" s="295"/>
    </row>
    <row r="59" spans="1:5">
      <c r="A59" s="300"/>
      <c r="B59" s="300"/>
      <c r="C59" s="300"/>
      <c r="D59" s="284"/>
      <c r="E59" s="295"/>
    </row>
    <row r="60" spans="1:5">
      <c r="A60" s="300"/>
      <c r="B60" s="300"/>
      <c r="C60" s="300"/>
      <c r="E60" s="295"/>
    </row>
    <row r="61" spans="1:5">
      <c r="A61" s="300" t="s">
        <v>312</v>
      </c>
      <c r="B61" s="300"/>
      <c r="C61" s="300"/>
      <c r="E61" s="295"/>
    </row>
    <row r="62" spans="1:5">
      <c r="A62" s="286"/>
      <c r="B62" s="284"/>
      <c r="C62" s="284"/>
    </row>
    <row r="63" spans="1:5">
      <c r="A63" s="284"/>
      <c r="B63" s="284"/>
      <c r="C63" s="284"/>
    </row>
    <row r="64" spans="1:5">
      <c r="A64" s="284"/>
      <c r="B64" s="284"/>
      <c r="C64" s="284"/>
    </row>
    <row r="65" spans="1:3">
      <c r="A65" s="284"/>
      <c r="B65" s="284"/>
      <c r="C65" s="284"/>
    </row>
  </sheetData>
  <sheetProtection sheet="1" objects="1" scenarios="1"/>
  <mergeCells count="12">
    <mergeCell ref="A25:D25"/>
    <mergeCell ref="A19:D19"/>
    <mergeCell ref="A20:D20"/>
    <mergeCell ref="A21:D21"/>
    <mergeCell ref="A22:D22"/>
    <mergeCell ref="A24:D24"/>
    <mergeCell ref="A49:B49"/>
    <mergeCell ref="A26:D26"/>
    <mergeCell ref="A44:D44"/>
    <mergeCell ref="A29:B29"/>
    <mergeCell ref="A31:D31"/>
    <mergeCell ref="A48:B48"/>
  </mergeCells>
  <conditionalFormatting sqref="C17">
    <cfRule type="expression" dxfId="1" priority="2">
      <formula>ISBLANK($C$17)</formula>
    </cfRule>
  </conditionalFormatting>
  <conditionalFormatting sqref="A62">
    <cfRule type="expression" dxfId="0" priority="1">
      <formula>ISBLANK($A$75)</formula>
    </cfRule>
  </conditionalFormatting>
  <pageMargins left="0.7" right="0.7" top="0.78740157499999996" bottom="0.78740157499999996"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5"/>
  <sheetViews>
    <sheetView workbookViewId="0">
      <selection activeCell="A12" sqref="A12:A14"/>
    </sheetView>
  </sheetViews>
  <sheetFormatPr baseColWidth="10" defaultColWidth="12.28515625" defaultRowHeight="14.25"/>
  <cols>
    <col min="1" max="1" width="31" style="416" bestFit="1" customWidth="1"/>
    <col min="2" max="2" width="45.42578125" style="416" bestFit="1" customWidth="1"/>
    <col min="3" max="3" width="50.5703125" style="416" bestFit="1" customWidth="1"/>
    <col min="4" max="16384" width="12.28515625" style="416"/>
  </cols>
  <sheetData>
    <row r="1" spans="1:9" ht="15">
      <c r="A1" s="420"/>
      <c r="B1" s="416" t="s">
        <v>850</v>
      </c>
      <c r="C1" s="416" t="s">
        <v>373</v>
      </c>
      <c r="E1" s="416" t="s">
        <v>871</v>
      </c>
      <c r="G1" s="451" t="s">
        <v>872</v>
      </c>
      <c r="I1" s="451" t="s">
        <v>873</v>
      </c>
    </row>
    <row r="2" spans="1:9">
      <c r="A2" s="416" t="s">
        <v>849</v>
      </c>
    </row>
    <row r="3" spans="1:9">
      <c r="A3" s="416" t="s">
        <v>848</v>
      </c>
      <c r="B3" s="419" t="s">
        <v>847</v>
      </c>
      <c r="C3" s="419"/>
      <c r="E3" s="451" t="s">
        <v>75</v>
      </c>
      <c r="G3" s="451" t="s">
        <v>86</v>
      </c>
      <c r="I3" s="451" t="s">
        <v>70</v>
      </c>
    </row>
    <row r="4" spans="1:9" ht="15">
      <c r="A4" s="416" t="s">
        <v>846</v>
      </c>
      <c r="B4" s="151" t="s">
        <v>845</v>
      </c>
      <c r="C4" s="151" t="s">
        <v>844</v>
      </c>
      <c r="E4" s="451" t="s">
        <v>76</v>
      </c>
      <c r="G4" s="451" t="s">
        <v>90</v>
      </c>
      <c r="I4" s="451" t="s">
        <v>74</v>
      </c>
    </row>
    <row r="5" spans="1:9" ht="15">
      <c r="A5" s="416" t="s">
        <v>843</v>
      </c>
      <c r="B5" s="151" t="s">
        <v>842</v>
      </c>
      <c r="C5" s="151" t="s">
        <v>841</v>
      </c>
      <c r="E5" s="451" t="s">
        <v>77</v>
      </c>
      <c r="G5" s="451" t="s">
        <v>91</v>
      </c>
    </row>
    <row r="6" spans="1:9" ht="15">
      <c r="A6" s="416" t="s">
        <v>840</v>
      </c>
      <c r="B6" s="151" t="s">
        <v>839</v>
      </c>
      <c r="C6" s="151" t="s">
        <v>838</v>
      </c>
      <c r="E6" s="451" t="s">
        <v>78</v>
      </c>
      <c r="G6" s="451" t="s">
        <v>92</v>
      </c>
    </row>
    <row r="7" spans="1:9" ht="15">
      <c r="A7" s="416" t="s">
        <v>837</v>
      </c>
      <c r="B7" s="151" t="s">
        <v>836</v>
      </c>
      <c r="C7" s="151" t="s">
        <v>835</v>
      </c>
      <c r="E7" s="451" t="s">
        <v>79</v>
      </c>
      <c r="G7" s="451" t="s">
        <v>93</v>
      </c>
    </row>
    <row r="8" spans="1:9" ht="15">
      <c r="B8" s="151" t="s">
        <v>834</v>
      </c>
      <c r="C8" s="151" t="s">
        <v>833</v>
      </c>
      <c r="E8" s="451" t="s">
        <v>80</v>
      </c>
      <c r="G8" s="451" t="s">
        <v>94</v>
      </c>
    </row>
    <row r="9" spans="1:9" ht="15">
      <c r="B9" s="151" t="s">
        <v>832</v>
      </c>
      <c r="C9" s="151" t="s">
        <v>831</v>
      </c>
      <c r="E9" s="451" t="s">
        <v>81</v>
      </c>
      <c r="G9" s="451" t="s">
        <v>95</v>
      </c>
    </row>
    <row r="10" spans="1:9" ht="15">
      <c r="B10" s="151" t="s">
        <v>830</v>
      </c>
      <c r="C10" s="151" t="s">
        <v>829</v>
      </c>
      <c r="E10" s="451" t="s">
        <v>74</v>
      </c>
      <c r="G10" s="451" t="s">
        <v>96</v>
      </c>
    </row>
    <row r="11" spans="1:9" ht="15">
      <c r="B11" s="151" t="s">
        <v>828</v>
      </c>
      <c r="C11" s="151" t="s">
        <v>827</v>
      </c>
      <c r="E11" s="451" t="s">
        <v>82</v>
      </c>
      <c r="G11" s="451" t="s">
        <v>97</v>
      </c>
    </row>
    <row r="12" spans="1:9" ht="15">
      <c r="A12" s="416" t="s">
        <v>826</v>
      </c>
      <c r="B12" s="151" t="s">
        <v>825</v>
      </c>
      <c r="C12" s="151" t="s">
        <v>824</v>
      </c>
      <c r="E12" s="451" t="s">
        <v>85</v>
      </c>
      <c r="G12" s="451" t="s">
        <v>98</v>
      </c>
    </row>
    <row r="13" spans="1:9" ht="15">
      <c r="A13" s="416" t="s">
        <v>823</v>
      </c>
      <c r="B13" s="151" t="s">
        <v>822</v>
      </c>
      <c r="C13" s="151" t="s">
        <v>821</v>
      </c>
      <c r="E13" s="451" t="s">
        <v>163</v>
      </c>
      <c r="G13" s="451" t="s">
        <v>99</v>
      </c>
    </row>
    <row r="14" spans="1:9" ht="15">
      <c r="A14" s="416" t="s">
        <v>877</v>
      </c>
      <c r="B14" s="151" t="s">
        <v>820</v>
      </c>
      <c r="C14" s="151" t="s">
        <v>819</v>
      </c>
      <c r="E14" s="451"/>
      <c r="G14" s="451" t="s">
        <v>100</v>
      </c>
    </row>
    <row r="15" spans="1:9" ht="15">
      <c r="A15" s="418"/>
      <c r="B15" s="151" t="s">
        <v>818</v>
      </c>
      <c r="C15" s="151" t="s">
        <v>817</v>
      </c>
      <c r="E15" s="451"/>
    </row>
    <row r="16" spans="1:9" ht="15">
      <c r="B16" s="151" t="s">
        <v>816</v>
      </c>
      <c r="C16" s="151" t="s">
        <v>815</v>
      </c>
      <c r="E16" s="451"/>
    </row>
    <row r="17" spans="2:3" ht="15">
      <c r="B17" s="151" t="s">
        <v>814</v>
      </c>
      <c r="C17" s="151" t="s">
        <v>813</v>
      </c>
    </row>
    <row r="18" spans="2:3" ht="15">
      <c r="B18" s="151" t="s">
        <v>812</v>
      </c>
      <c r="C18" s="151" t="s">
        <v>811</v>
      </c>
    </row>
    <row r="19" spans="2:3" ht="15">
      <c r="B19" s="151" t="s">
        <v>810</v>
      </c>
      <c r="C19" s="151" t="s">
        <v>809</v>
      </c>
    </row>
    <row r="20" spans="2:3" ht="15">
      <c r="B20" s="151" t="s">
        <v>808</v>
      </c>
      <c r="C20" s="151" t="s">
        <v>807</v>
      </c>
    </row>
    <row r="21" spans="2:3" ht="15">
      <c r="B21" s="151" t="s">
        <v>806</v>
      </c>
      <c r="C21" s="151" t="s">
        <v>805</v>
      </c>
    </row>
    <row r="22" spans="2:3" ht="15">
      <c r="B22" s="151" t="s">
        <v>804</v>
      </c>
      <c r="C22" s="151" t="s">
        <v>803</v>
      </c>
    </row>
    <row r="23" spans="2:3" ht="15">
      <c r="B23" s="151" t="s">
        <v>802</v>
      </c>
      <c r="C23" s="151" t="s">
        <v>801</v>
      </c>
    </row>
    <row r="24" spans="2:3" ht="15">
      <c r="B24" s="151" t="s">
        <v>800</v>
      </c>
      <c r="C24" s="151" t="s">
        <v>799</v>
      </c>
    </row>
    <row r="25" spans="2:3" ht="15">
      <c r="B25" s="151" t="s">
        <v>798</v>
      </c>
      <c r="C25" s="151" t="s">
        <v>797</v>
      </c>
    </row>
    <row r="26" spans="2:3" ht="15">
      <c r="B26" s="151" t="s">
        <v>796</v>
      </c>
      <c r="C26" s="151" t="s">
        <v>795</v>
      </c>
    </row>
    <row r="27" spans="2:3" ht="15">
      <c r="B27" s="151" t="s">
        <v>794</v>
      </c>
      <c r="C27" s="151" t="s">
        <v>793</v>
      </c>
    </row>
    <row r="28" spans="2:3" ht="15">
      <c r="B28" s="151" t="s">
        <v>792</v>
      </c>
      <c r="C28" s="151" t="s">
        <v>791</v>
      </c>
    </row>
    <row r="29" spans="2:3" ht="15">
      <c r="B29" s="151" t="s">
        <v>790</v>
      </c>
      <c r="C29" s="151" t="s">
        <v>789</v>
      </c>
    </row>
    <row r="30" spans="2:3" ht="15">
      <c r="B30" s="151" t="s">
        <v>788</v>
      </c>
      <c r="C30" s="151" t="s">
        <v>787</v>
      </c>
    </row>
    <row r="31" spans="2:3" ht="15">
      <c r="B31" s="151" t="s">
        <v>786</v>
      </c>
      <c r="C31" s="151" t="s">
        <v>785</v>
      </c>
    </row>
    <row r="32" spans="2:3" ht="15">
      <c r="B32" s="151" t="s">
        <v>784</v>
      </c>
      <c r="C32" s="151" t="s">
        <v>783</v>
      </c>
    </row>
    <row r="33" spans="2:3" ht="15">
      <c r="B33" s="151" t="s">
        <v>782</v>
      </c>
      <c r="C33" s="151" t="s">
        <v>781</v>
      </c>
    </row>
    <row r="34" spans="2:3" ht="15">
      <c r="B34" s="151" t="s">
        <v>780</v>
      </c>
      <c r="C34" s="151" t="s">
        <v>779</v>
      </c>
    </row>
    <row r="35" spans="2:3" ht="15">
      <c r="B35" s="151" t="s">
        <v>778</v>
      </c>
      <c r="C35" s="151" t="s">
        <v>777</v>
      </c>
    </row>
    <row r="36" spans="2:3" ht="15">
      <c r="B36" s="151" t="s">
        <v>776</v>
      </c>
      <c r="C36" s="151" t="s">
        <v>775</v>
      </c>
    </row>
    <row r="37" spans="2:3" ht="15">
      <c r="B37" s="151" t="s">
        <v>774</v>
      </c>
      <c r="C37" s="151" t="s">
        <v>773</v>
      </c>
    </row>
    <row r="38" spans="2:3" ht="15">
      <c r="B38" s="151" t="s">
        <v>772</v>
      </c>
      <c r="C38" s="151" t="s">
        <v>771</v>
      </c>
    </row>
    <row r="39" spans="2:3" ht="15">
      <c r="B39" s="151" t="s">
        <v>770</v>
      </c>
      <c r="C39" s="151" t="s">
        <v>769</v>
      </c>
    </row>
    <row r="40" spans="2:3" ht="15">
      <c r="B40" s="151" t="s">
        <v>768</v>
      </c>
      <c r="C40" s="151" t="s">
        <v>767</v>
      </c>
    </row>
    <row r="41" spans="2:3" ht="15">
      <c r="B41" s="151" t="s">
        <v>766</v>
      </c>
      <c r="C41" s="151" t="s">
        <v>765</v>
      </c>
    </row>
    <row r="42" spans="2:3" ht="15">
      <c r="B42" s="151" t="s">
        <v>764</v>
      </c>
      <c r="C42" s="151" t="s">
        <v>763</v>
      </c>
    </row>
    <row r="43" spans="2:3" ht="15">
      <c r="B43" s="151" t="s">
        <v>762</v>
      </c>
      <c r="C43" s="151" t="s">
        <v>761</v>
      </c>
    </row>
    <row r="44" spans="2:3" ht="15">
      <c r="B44" s="151" t="s">
        <v>760</v>
      </c>
      <c r="C44" s="151" t="s">
        <v>759</v>
      </c>
    </row>
    <row r="45" spans="2:3" ht="15">
      <c r="B45" s="151" t="s">
        <v>758</v>
      </c>
      <c r="C45" s="151" t="s">
        <v>757</v>
      </c>
    </row>
    <row r="46" spans="2:3" ht="15">
      <c r="B46" s="151" t="s">
        <v>756</v>
      </c>
      <c r="C46" s="151" t="s">
        <v>755</v>
      </c>
    </row>
    <row r="47" spans="2:3" ht="15">
      <c r="B47" s="151" t="s">
        <v>754</v>
      </c>
      <c r="C47" s="151" t="s">
        <v>753</v>
      </c>
    </row>
    <row r="48" spans="2:3" ht="15">
      <c r="B48" s="151" t="s">
        <v>752</v>
      </c>
      <c r="C48" s="151" t="s">
        <v>751</v>
      </c>
    </row>
    <row r="49" spans="2:3" ht="15">
      <c r="B49" s="151" t="s">
        <v>750</v>
      </c>
      <c r="C49" s="151" t="s">
        <v>749</v>
      </c>
    </row>
    <row r="50" spans="2:3" ht="15">
      <c r="B50" s="151" t="s">
        <v>748</v>
      </c>
      <c r="C50" s="151" t="s">
        <v>747</v>
      </c>
    </row>
    <row r="51" spans="2:3" ht="15">
      <c r="B51" s="151" t="s">
        <v>746</v>
      </c>
      <c r="C51" s="151" t="s">
        <v>745</v>
      </c>
    </row>
    <row r="52" spans="2:3" ht="15">
      <c r="B52" s="151" t="s">
        <v>744</v>
      </c>
      <c r="C52" s="151" t="s">
        <v>743</v>
      </c>
    </row>
    <row r="53" spans="2:3" ht="15">
      <c r="B53" s="151" t="s">
        <v>742</v>
      </c>
      <c r="C53" s="151" t="s">
        <v>741</v>
      </c>
    </row>
    <row r="54" spans="2:3" ht="15">
      <c r="B54" s="151" t="s">
        <v>740</v>
      </c>
      <c r="C54" s="151" t="s">
        <v>739</v>
      </c>
    </row>
    <row r="55" spans="2:3" ht="15">
      <c r="B55" s="417" t="s">
        <v>738</v>
      </c>
      <c r="C55" s="417" t="s">
        <v>737</v>
      </c>
    </row>
    <row r="56" spans="2:3" ht="15">
      <c r="B56" s="151" t="s">
        <v>736</v>
      </c>
      <c r="C56" s="151" t="s">
        <v>735</v>
      </c>
    </row>
    <row r="57" spans="2:3" ht="15">
      <c r="B57" s="151" t="s">
        <v>734</v>
      </c>
      <c r="C57" s="151" t="s">
        <v>733</v>
      </c>
    </row>
    <row r="58" spans="2:3" ht="15">
      <c r="B58" s="151" t="s">
        <v>732</v>
      </c>
      <c r="C58" s="151" t="s">
        <v>731</v>
      </c>
    </row>
    <row r="59" spans="2:3" ht="15">
      <c r="B59" s="151" t="s">
        <v>730</v>
      </c>
      <c r="C59" s="151" t="s">
        <v>729</v>
      </c>
    </row>
    <row r="60" spans="2:3" ht="15">
      <c r="B60" s="151" t="s">
        <v>728</v>
      </c>
      <c r="C60" s="151" t="s">
        <v>727</v>
      </c>
    </row>
    <row r="61" spans="2:3" ht="15">
      <c r="B61" s="151" t="s">
        <v>726</v>
      </c>
      <c r="C61" s="151" t="s">
        <v>725</v>
      </c>
    </row>
    <row r="62" spans="2:3" ht="15">
      <c r="B62" s="151" t="s">
        <v>724</v>
      </c>
      <c r="C62" s="151" t="s">
        <v>723</v>
      </c>
    </row>
    <row r="63" spans="2:3" ht="15">
      <c r="B63" s="151" t="s">
        <v>722</v>
      </c>
      <c r="C63" s="151" t="s">
        <v>721</v>
      </c>
    </row>
    <row r="64" spans="2:3" ht="15">
      <c r="B64" s="151" t="s">
        <v>720</v>
      </c>
      <c r="C64" s="151" t="s">
        <v>719</v>
      </c>
    </row>
    <row r="65" spans="2:3" ht="15">
      <c r="B65" s="151" t="s">
        <v>718</v>
      </c>
      <c r="C65" s="151" t="s">
        <v>717</v>
      </c>
    </row>
    <row r="66" spans="2:3" ht="15">
      <c r="B66" s="151" t="s">
        <v>716</v>
      </c>
      <c r="C66" s="151" t="s">
        <v>715</v>
      </c>
    </row>
    <row r="67" spans="2:3" ht="15">
      <c r="B67" s="151" t="s">
        <v>714</v>
      </c>
      <c r="C67" s="151" t="s">
        <v>713</v>
      </c>
    </row>
    <row r="68" spans="2:3" ht="15">
      <c r="B68" s="151" t="s">
        <v>712</v>
      </c>
      <c r="C68" s="151" t="s">
        <v>711</v>
      </c>
    </row>
    <row r="69" spans="2:3" ht="15">
      <c r="B69" s="151" t="s">
        <v>710</v>
      </c>
      <c r="C69" s="151" t="s">
        <v>709</v>
      </c>
    </row>
    <row r="70" spans="2:3" ht="15">
      <c r="B70" s="151" t="s">
        <v>708</v>
      </c>
      <c r="C70" s="151" t="s">
        <v>707</v>
      </c>
    </row>
    <row r="71" spans="2:3" ht="15">
      <c r="B71" s="151" t="s">
        <v>706</v>
      </c>
      <c r="C71" s="151" t="s">
        <v>705</v>
      </c>
    </row>
    <row r="72" spans="2:3" ht="15">
      <c r="B72" s="151" t="s">
        <v>704</v>
      </c>
      <c r="C72" s="151" t="s">
        <v>703</v>
      </c>
    </row>
    <row r="73" spans="2:3" ht="15">
      <c r="B73" s="151" t="s">
        <v>702</v>
      </c>
      <c r="C73" s="151" t="s">
        <v>701</v>
      </c>
    </row>
    <row r="74" spans="2:3" ht="15">
      <c r="B74" s="151" t="s">
        <v>700</v>
      </c>
      <c r="C74" s="151" t="s">
        <v>699</v>
      </c>
    </row>
    <row r="75" spans="2:3" ht="15">
      <c r="B75" s="151" t="s">
        <v>698</v>
      </c>
      <c r="C75" s="151" t="s">
        <v>697</v>
      </c>
    </row>
    <row r="76" spans="2:3" ht="15">
      <c r="B76" s="151" t="s">
        <v>696</v>
      </c>
      <c r="C76" s="151" t="s">
        <v>695</v>
      </c>
    </row>
    <row r="77" spans="2:3" ht="15">
      <c r="B77" s="151" t="s">
        <v>694</v>
      </c>
      <c r="C77" s="151" t="s">
        <v>693</v>
      </c>
    </row>
    <row r="78" spans="2:3" ht="15">
      <c r="B78" s="151" t="s">
        <v>692</v>
      </c>
      <c r="C78" s="151" t="s">
        <v>691</v>
      </c>
    </row>
    <row r="79" spans="2:3" ht="15">
      <c r="B79" s="151" t="s">
        <v>690</v>
      </c>
      <c r="C79" s="151" t="s">
        <v>689</v>
      </c>
    </row>
    <row r="80" spans="2:3" ht="15">
      <c r="B80" s="151" t="s">
        <v>688</v>
      </c>
      <c r="C80" s="151" t="s">
        <v>687</v>
      </c>
    </row>
    <row r="81" spans="2:3" ht="15">
      <c r="B81" s="151" t="s">
        <v>686</v>
      </c>
      <c r="C81" s="151" t="s">
        <v>685</v>
      </c>
    </row>
    <row r="82" spans="2:3" ht="15">
      <c r="B82" s="151" t="s">
        <v>684</v>
      </c>
      <c r="C82" s="151" t="s">
        <v>683</v>
      </c>
    </row>
    <row r="83" spans="2:3" ht="15">
      <c r="B83" s="151" t="s">
        <v>682</v>
      </c>
      <c r="C83" s="151" t="s">
        <v>681</v>
      </c>
    </row>
    <row r="84" spans="2:3" ht="15">
      <c r="B84" s="151" t="s">
        <v>680</v>
      </c>
      <c r="C84" s="151" t="s">
        <v>679</v>
      </c>
    </row>
    <row r="85" spans="2:3" ht="15">
      <c r="B85" s="151" t="s">
        <v>678</v>
      </c>
      <c r="C85" s="151" t="s">
        <v>677</v>
      </c>
    </row>
    <row r="86" spans="2:3" ht="15">
      <c r="B86" s="151" t="s">
        <v>676</v>
      </c>
      <c r="C86" s="151" t="s">
        <v>675</v>
      </c>
    </row>
    <row r="87" spans="2:3" ht="15">
      <c r="B87" s="151" t="s">
        <v>674</v>
      </c>
      <c r="C87" s="151" t="s">
        <v>673</v>
      </c>
    </row>
    <row r="88" spans="2:3" ht="15">
      <c r="B88" s="151" t="s">
        <v>672</v>
      </c>
      <c r="C88" s="151" t="s">
        <v>671</v>
      </c>
    </row>
    <row r="89" spans="2:3" ht="15">
      <c r="B89" s="151" t="s">
        <v>670</v>
      </c>
      <c r="C89" s="151" t="s">
        <v>669</v>
      </c>
    </row>
    <row r="90" spans="2:3" ht="15">
      <c r="B90" s="151" t="s">
        <v>668</v>
      </c>
      <c r="C90" s="151" t="s">
        <v>667</v>
      </c>
    </row>
    <row r="91" spans="2:3" ht="15">
      <c r="B91" s="151" t="s">
        <v>666</v>
      </c>
      <c r="C91" s="151" t="s">
        <v>665</v>
      </c>
    </row>
    <row r="92" spans="2:3" ht="15">
      <c r="B92" s="151" t="s">
        <v>664</v>
      </c>
      <c r="C92" s="151" t="s">
        <v>663</v>
      </c>
    </row>
    <row r="93" spans="2:3" ht="15">
      <c r="B93" s="151" t="s">
        <v>662</v>
      </c>
      <c r="C93" s="151" t="s">
        <v>661</v>
      </c>
    </row>
    <row r="94" spans="2:3" ht="15">
      <c r="B94" s="151" t="s">
        <v>660</v>
      </c>
      <c r="C94" s="151" t="s">
        <v>659</v>
      </c>
    </row>
    <row r="95" spans="2:3" ht="15">
      <c r="B95" s="151" t="s">
        <v>658</v>
      </c>
      <c r="C95" s="151" t="s">
        <v>657</v>
      </c>
    </row>
    <row r="96" spans="2:3" ht="15">
      <c r="B96" s="151" t="s">
        <v>656</v>
      </c>
      <c r="C96" s="151" t="s">
        <v>655</v>
      </c>
    </row>
    <row r="97" spans="2:3" ht="15">
      <c r="B97" s="151" t="s">
        <v>654</v>
      </c>
      <c r="C97" s="151" t="s">
        <v>653</v>
      </c>
    </row>
    <row r="98" spans="2:3" ht="15">
      <c r="B98" s="151" t="s">
        <v>652</v>
      </c>
      <c r="C98" s="151" t="s">
        <v>651</v>
      </c>
    </row>
    <row r="99" spans="2:3" ht="15">
      <c r="B99" s="417" t="s">
        <v>650</v>
      </c>
      <c r="C99" s="417" t="s">
        <v>649</v>
      </c>
    </row>
    <row r="100" spans="2:3" ht="15">
      <c r="B100" s="151" t="s">
        <v>648</v>
      </c>
      <c r="C100" s="151" t="s">
        <v>647</v>
      </c>
    </row>
    <row r="101" spans="2:3" ht="15">
      <c r="B101" s="151" t="s">
        <v>646</v>
      </c>
      <c r="C101" s="151" t="s">
        <v>645</v>
      </c>
    </row>
    <row r="102" spans="2:3" ht="15">
      <c r="B102" s="151" t="s">
        <v>644</v>
      </c>
      <c r="C102" s="151" t="s">
        <v>643</v>
      </c>
    </row>
    <row r="103" spans="2:3" ht="15">
      <c r="B103" s="151" t="s">
        <v>642</v>
      </c>
      <c r="C103" s="151" t="s">
        <v>641</v>
      </c>
    </row>
    <row r="104" spans="2:3" ht="15">
      <c r="B104" s="151" t="s">
        <v>640</v>
      </c>
      <c r="C104" s="151" t="s">
        <v>639</v>
      </c>
    </row>
    <row r="105" spans="2:3" ht="15">
      <c r="B105" s="151" t="s">
        <v>638</v>
      </c>
      <c r="C105" s="151" t="s">
        <v>637</v>
      </c>
    </row>
    <row r="106" spans="2:3" ht="15">
      <c r="B106" s="151" t="s">
        <v>636</v>
      </c>
      <c r="C106" s="151" t="s">
        <v>635</v>
      </c>
    </row>
    <row r="107" spans="2:3" ht="15">
      <c r="B107" s="151" t="s">
        <v>634</v>
      </c>
      <c r="C107" s="151" t="s">
        <v>633</v>
      </c>
    </row>
    <row r="108" spans="2:3" ht="15">
      <c r="B108" s="151" t="s">
        <v>632</v>
      </c>
      <c r="C108" s="151" t="s">
        <v>631</v>
      </c>
    </row>
    <row r="109" spans="2:3" ht="15">
      <c r="B109" s="151" t="s">
        <v>630</v>
      </c>
      <c r="C109" s="151" t="s">
        <v>629</v>
      </c>
    </row>
    <row r="110" spans="2:3" ht="15">
      <c r="B110" s="151" t="s">
        <v>628</v>
      </c>
      <c r="C110" s="151" t="s">
        <v>627</v>
      </c>
    </row>
    <row r="111" spans="2:3" ht="15">
      <c r="B111" s="151" t="s">
        <v>626</v>
      </c>
      <c r="C111" s="151" t="s">
        <v>625</v>
      </c>
    </row>
    <row r="112" spans="2:3" ht="15">
      <c r="B112" s="151" t="s">
        <v>624</v>
      </c>
      <c r="C112" s="151" t="s">
        <v>623</v>
      </c>
    </row>
    <row r="113" spans="2:3" ht="15">
      <c r="B113" s="151" t="s">
        <v>622</v>
      </c>
      <c r="C113" s="151" t="s">
        <v>621</v>
      </c>
    </row>
    <row r="114" spans="2:3" ht="15">
      <c r="B114" s="151" t="s">
        <v>620</v>
      </c>
      <c r="C114" s="151" t="s">
        <v>619</v>
      </c>
    </row>
    <row r="115" spans="2:3" ht="15">
      <c r="B115" s="151" t="s">
        <v>618</v>
      </c>
      <c r="C115" s="151" t="s">
        <v>617</v>
      </c>
    </row>
    <row r="116" spans="2:3" ht="15">
      <c r="B116" s="151" t="s">
        <v>616</v>
      </c>
      <c r="C116" s="151" t="s">
        <v>615</v>
      </c>
    </row>
    <row r="117" spans="2:3" ht="15">
      <c r="B117" s="151" t="s">
        <v>614</v>
      </c>
      <c r="C117" s="151" t="s">
        <v>613</v>
      </c>
    </row>
    <row r="118" spans="2:3" ht="15">
      <c r="B118" s="151" t="s">
        <v>612</v>
      </c>
      <c r="C118" s="151" t="s">
        <v>611</v>
      </c>
    </row>
    <row r="119" spans="2:3" ht="15">
      <c r="B119" s="151" t="s">
        <v>610</v>
      </c>
      <c r="C119" s="151" t="s">
        <v>609</v>
      </c>
    </row>
    <row r="120" spans="2:3" ht="15">
      <c r="B120" s="151" t="s">
        <v>608</v>
      </c>
      <c r="C120" s="151" t="s">
        <v>607</v>
      </c>
    </row>
    <row r="121" spans="2:3" ht="15">
      <c r="B121" s="151" t="s">
        <v>606</v>
      </c>
      <c r="C121" s="151" t="s">
        <v>605</v>
      </c>
    </row>
    <row r="122" spans="2:3" ht="15">
      <c r="B122" s="151" t="s">
        <v>604</v>
      </c>
      <c r="C122" s="151" t="s">
        <v>603</v>
      </c>
    </row>
    <row r="123" spans="2:3" ht="15">
      <c r="B123" s="151" t="s">
        <v>602</v>
      </c>
      <c r="C123" s="151" t="s">
        <v>601</v>
      </c>
    </row>
    <row r="124" spans="2:3" ht="15">
      <c r="B124" s="151" t="s">
        <v>600</v>
      </c>
      <c r="C124" s="151" t="s">
        <v>599</v>
      </c>
    </row>
    <row r="125" spans="2:3" ht="15">
      <c r="B125" s="151" t="s">
        <v>598</v>
      </c>
      <c r="C125" s="151" t="s">
        <v>597</v>
      </c>
    </row>
    <row r="126" spans="2:3" ht="15">
      <c r="B126" s="151" t="s">
        <v>596</v>
      </c>
      <c r="C126" s="151" t="s">
        <v>595</v>
      </c>
    </row>
    <row r="127" spans="2:3" ht="15">
      <c r="B127" s="151" t="s">
        <v>594</v>
      </c>
      <c r="C127" s="151" t="s">
        <v>593</v>
      </c>
    </row>
    <row r="128" spans="2:3" ht="15">
      <c r="B128" s="151" t="s">
        <v>592</v>
      </c>
      <c r="C128" s="151" t="s">
        <v>591</v>
      </c>
    </row>
    <row r="129" spans="2:3" ht="15">
      <c r="B129" s="151" t="s">
        <v>590</v>
      </c>
      <c r="C129" s="151" t="s">
        <v>589</v>
      </c>
    </row>
    <row r="130" spans="2:3" ht="15">
      <c r="B130" s="151" t="s">
        <v>588</v>
      </c>
      <c r="C130" s="151" t="s">
        <v>587</v>
      </c>
    </row>
    <row r="131" spans="2:3" ht="15">
      <c r="B131" s="151" t="s">
        <v>586</v>
      </c>
      <c r="C131" s="151" t="s">
        <v>585</v>
      </c>
    </row>
    <row r="132" spans="2:3" ht="15">
      <c r="B132" s="151" t="s">
        <v>584</v>
      </c>
      <c r="C132" s="151" t="s">
        <v>583</v>
      </c>
    </row>
    <row r="133" spans="2:3" ht="15">
      <c r="B133" s="151" t="s">
        <v>582</v>
      </c>
      <c r="C133" s="151" t="s">
        <v>581</v>
      </c>
    </row>
    <row r="134" spans="2:3" ht="15">
      <c r="B134" s="151" t="s">
        <v>580</v>
      </c>
      <c r="C134" s="151" t="s">
        <v>579</v>
      </c>
    </row>
    <row r="135" spans="2:3" ht="15">
      <c r="B135" s="151" t="s">
        <v>578</v>
      </c>
      <c r="C135" s="151" t="s">
        <v>577</v>
      </c>
    </row>
    <row r="136" spans="2:3" ht="15">
      <c r="B136" s="151" t="s">
        <v>576</v>
      </c>
      <c r="C136" s="151" t="s">
        <v>575</v>
      </c>
    </row>
    <row r="137" spans="2:3" ht="15">
      <c r="B137" s="151" t="s">
        <v>574</v>
      </c>
      <c r="C137" s="151" t="s">
        <v>573</v>
      </c>
    </row>
    <row r="138" spans="2:3" ht="15">
      <c r="B138" s="151" t="s">
        <v>572</v>
      </c>
      <c r="C138" s="151" t="s">
        <v>571</v>
      </c>
    </row>
    <row r="139" spans="2:3" ht="15">
      <c r="B139" s="151" t="s">
        <v>570</v>
      </c>
      <c r="C139" s="151" t="s">
        <v>569</v>
      </c>
    </row>
    <row r="140" spans="2:3" ht="15">
      <c r="B140" s="151" t="s">
        <v>568</v>
      </c>
      <c r="C140" s="151" t="s">
        <v>567</v>
      </c>
    </row>
    <row r="141" spans="2:3" ht="15">
      <c r="B141" s="151" t="s">
        <v>566</v>
      </c>
      <c r="C141" s="151" t="s">
        <v>565</v>
      </c>
    </row>
    <row r="142" spans="2:3" ht="15">
      <c r="B142" s="151" t="s">
        <v>564</v>
      </c>
      <c r="C142" s="151" t="s">
        <v>563</v>
      </c>
    </row>
    <row r="143" spans="2:3" ht="15">
      <c r="B143" s="151" t="s">
        <v>562</v>
      </c>
      <c r="C143" s="151" t="s">
        <v>561</v>
      </c>
    </row>
    <row r="144" spans="2:3" ht="15">
      <c r="B144" s="151" t="s">
        <v>560</v>
      </c>
      <c r="C144" s="151" t="s">
        <v>559</v>
      </c>
    </row>
    <row r="145" spans="2:3" ht="15">
      <c r="B145" s="151" t="s">
        <v>558</v>
      </c>
      <c r="C145" s="151" t="s">
        <v>557</v>
      </c>
    </row>
    <row r="146" spans="2:3" ht="15">
      <c r="B146" s="151" t="s">
        <v>556</v>
      </c>
      <c r="C146" s="151" t="s">
        <v>555</v>
      </c>
    </row>
    <row r="147" spans="2:3" ht="15">
      <c r="B147" s="151" t="s">
        <v>554</v>
      </c>
      <c r="C147" s="151" t="s">
        <v>553</v>
      </c>
    </row>
    <row r="148" spans="2:3" ht="15">
      <c r="B148" s="151" t="s">
        <v>552</v>
      </c>
      <c r="C148" s="151" t="s">
        <v>551</v>
      </c>
    </row>
    <row r="149" spans="2:3" ht="15">
      <c r="B149" s="151" t="s">
        <v>550</v>
      </c>
      <c r="C149" s="151" t="s">
        <v>549</v>
      </c>
    </row>
    <row r="150" spans="2:3" ht="15">
      <c r="B150" s="151" t="s">
        <v>548</v>
      </c>
      <c r="C150" s="151" t="s">
        <v>547</v>
      </c>
    </row>
    <row r="151" spans="2:3" ht="15">
      <c r="B151" s="151" t="s">
        <v>546</v>
      </c>
      <c r="C151" s="151" t="s">
        <v>545</v>
      </c>
    </row>
    <row r="152" spans="2:3" ht="15">
      <c r="B152" s="151" t="s">
        <v>544</v>
      </c>
      <c r="C152" s="151" t="s">
        <v>543</v>
      </c>
    </row>
    <row r="153" spans="2:3" ht="15">
      <c r="B153" s="151" t="s">
        <v>542</v>
      </c>
      <c r="C153" s="151" t="s">
        <v>541</v>
      </c>
    </row>
    <row r="154" spans="2:3" ht="15">
      <c r="B154" s="151" t="s">
        <v>540</v>
      </c>
      <c r="C154" s="151" t="s">
        <v>539</v>
      </c>
    </row>
    <row r="155" spans="2:3" ht="15">
      <c r="B155" s="151" t="s">
        <v>538</v>
      </c>
      <c r="C155" s="151" t="s">
        <v>537</v>
      </c>
    </row>
    <row r="156" spans="2:3" ht="15">
      <c r="B156" s="151" t="s">
        <v>536</v>
      </c>
      <c r="C156" s="151" t="s">
        <v>535</v>
      </c>
    </row>
    <row r="157" spans="2:3" ht="15">
      <c r="B157" s="151" t="s">
        <v>534</v>
      </c>
      <c r="C157" s="151" t="s">
        <v>533</v>
      </c>
    </row>
    <row r="158" spans="2:3" ht="15">
      <c r="B158" s="151" t="s">
        <v>532</v>
      </c>
      <c r="C158" s="151" t="s">
        <v>531</v>
      </c>
    </row>
    <row r="159" spans="2:3" ht="15">
      <c r="B159" s="151" t="s">
        <v>530</v>
      </c>
      <c r="C159" s="151" t="s">
        <v>529</v>
      </c>
    </row>
    <row r="160" spans="2:3" ht="15">
      <c r="B160" s="151" t="s">
        <v>528</v>
      </c>
      <c r="C160" s="151" t="s">
        <v>527</v>
      </c>
    </row>
    <row r="161" spans="2:3" ht="15">
      <c r="B161" s="151" t="s">
        <v>526</v>
      </c>
      <c r="C161" s="151" t="s">
        <v>525</v>
      </c>
    </row>
    <row r="162" spans="2:3" ht="15">
      <c r="B162" s="151" t="s">
        <v>524</v>
      </c>
      <c r="C162" s="151" t="s">
        <v>523</v>
      </c>
    </row>
    <row r="163" spans="2:3" ht="15">
      <c r="B163" s="151" t="s">
        <v>522</v>
      </c>
      <c r="C163" s="151" t="s">
        <v>521</v>
      </c>
    </row>
    <row r="164" spans="2:3" ht="15">
      <c r="B164" s="151" t="s">
        <v>520</v>
      </c>
      <c r="C164" s="151" t="s">
        <v>519</v>
      </c>
    </row>
    <row r="165" spans="2:3" ht="15">
      <c r="B165" s="151" t="s">
        <v>518</v>
      </c>
      <c r="C165" s="151" t="s">
        <v>517</v>
      </c>
    </row>
    <row r="166" spans="2:3" ht="15">
      <c r="B166" s="151" t="s">
        <v>516</v>
      </c>
      <c r="C166" s="151" t="s">
        <v>515</v>
      </c>
    </row>
    <row r="167" spans="2:3" ht="15">
      <c r="B167" s="151" t="s">
        <v>514</v>
      </c>
      <c r="C167" s="151" t="s">
        <v>513</v>
      </c>
    </row>
    <row r="168" spans="2:3" ht="15">
      <c r="B168" s="151" t="s">
        <v>512</v>
      </c>
      <c r="C168" s="151" t="s">
        <v>511</v>
      </c>
    </row>
    <row r="169" spans="2:3" ht="15">
      <c r="B169" s="151" t="s">
        <v>510</v>
      </c>
      <c r="C169" s="151" t="s">
        <v>509</v>
      </c>
    </row>
    <row r="170" spans="2:3" ht="15">
      <c r="B170" s="151" t="s">
        <v>508</v>
      </c>
      <c r="C170" s="151" t="s">
        <v>507</v>
      </c>
    </row>
    <row r="171" spans="2:3" ht="15">
      <c r="B171" s="151" t="s">
        <v>506</v>
      </c>
      <c r="C171" s="151" t="s">
        <v>505</v>
      </c>
    </row>
    <row r="172" spans="2:3" ht="15">
      <c r="B172" s="151" t="s">
        <v>504</v>
      </c>
      <c r="C172" s="151" t="s">
        <v>503</v>
      </c>
    </row>
    <row r="173" spans="2:3" ht="15">
      <c r="B173" s="151" t="s">
        <v>502</v>
      </c>
      <c r="C173" s="151" t="s">
        <v>501</v>
      </c>
    </row>
    <row r="174" spans="2:3" ht="15">
      <c r="B174" s="151" t="s">
        <v>500</v>
      </c>
      <c r="C174" s="151" t="s">
        <v>499</v>
      </c>
    </row>
    <row r="175" spans="2:3" ht="15">
      <c r="B175" s="151" t="s">
        <v>498</v>
      </c>
      <c r="C175" s="151" t="s">
        <v>497</v>
      </c>
    </row>
    <row r="176" spans="2:3" ht="15">
      <c r="B176" s="151" t="s">
        <v>496</v>
      </c>
      <c r="C176" s="151" t="s">
        <v>495</v>
      </c>
    </row>
    <row r="177" spans="2:3" ht="15">
      <c r="B177" s="151" t="s">
        <v>494</v>
      </c>
      <c r="C177" s="151" t="s">
        <v>493</v>
      </c>
    </row>
    <row r="178" spans="2:3" ht="15">
      <c r="B178" s="151" t="s">
        <v>492</v>
      </c>
      <c r="C178" s="151" t="s">
        <v>491</v>
      </c>
    </row>
    <row r="179" spans="2:3" ht="15">
      <c r="B179" s="151" t="s">
        <v>490</v>
      </c>
      <c r="C179" s="151" t="s">
        <v>489</v>
      </c>
    </row>
    <row r="180" spans="2:3" ht="15">
      <c r="B180" s="151" t="s">
        <v>488</v>
      </c>
      <c r="C180" s="151" t="s">
        <v>487</v>
      </c>
    </row>
    <row r="181" spans="2:3" ht="15">
      <c r="B181" s="151" t="s">
        <v>486</v>
      </c>
      <c r="C181" s="151" t="s">
        <v>485</v>
      </c>
    </row>
    <row r="182" spans="2:3" ht="15">
      <c r="B182" s="151" t="s">
        <v>484</v>
      </c>
      <c r="C182" s="151" t="s">
        <v>483</v>
      </c>
    </row>
    <row r="183" spans="2:3" ht="15">
      <c r="B183" s="151" t="s">
        <v>482</v>
      </c>
      <c r="C183" s="151" t="s">
        <v>481</v>
      </c>
    </row>
    <row r="184" spans="2:3" ht="15">
      <c r="B184" s="151" t="s">
        <v>480</v>
      </c>
      <c r="C184" s="151" t="s">
        <v>479</v>
      </c>
    </row>
    <row r="185" spans="2:3" ht="15">
      <c r="B185" s="151" t="s">
        <v>478</v>
      </c>
      <c r="C185" s="151" t="s">
        <v>477</v>
      </c>
    </row>
    <row r="186" spans="2:3" ht="15">
      <c r="B186" s="151" t="s">
        <v>476</v>
      </c>
      <c r="C186" s="151" t="s">
        <v>475</v>
      </c>
    </row>
    <row r="187" spans="2:3" ht="15">
      <c r="B187" s="151" t="s">
        <v>474</v>
      </c>
      <c r="C187" s="151" t="s">
        <v>473</v>
      </c>
    </row>
    <row r="188" spans="2:3" ht="15">
      <c r="B188" s="151" t="s">
        <v>472</v>
      </c>
      <c r="C188" s="151" t="s">
        <v>471</v>
      </c>
    </row>
    <row r="189" spans="2:3" ht="15">
      <c r="B189" s="151" t="s">
        <v>470</v>
      </c>
      <c r="C189" s="151" t="s">
        <v>469</v>
      </c>
    </row>
    <row r="190" spans="2:3" ht="15">
      <c r="B190" s="151" t="s">
        <v>468</v>
      </c>
      <c r="C190" s="151" t="s">
        <v>467</v>
      </c>
    </row>
    <row r="191" spans="2:3" ht="15">
      <c r="B191" s="151" t="s">
        <v>466</v>
      </c>
      <c r="C191" s="151" t="s">
        <v>465</v>
      </c>
    </row>
    <row r="192" spans="2:3" ht="15">
      <c r="B192" s="151" t="s">
        <v>464</v>
      </c>
      <c r="C192" s="151" t="s">
        <v>463</v>
      </c>
    </row>
    <row r="193" spans="2:3" ht="15">
      <c r="B193" s="151" t="s">
        <v>462</v>
      </c>
      <c r="C193" s="151" t="s">
        <v>461</v>
      </c>
    </row>
    <row r="194" spans="2:3" ht="15">
      <c r="B194" s="151" t="s">
        <v>460</v>
      </c>
      <c r="C194" s="151" t="s">
        <v>459</v>
      </c>
    </row>
    <row r="195" spans="2:3" ht="15">
      <c r="B195" s="151" t="s">
        <v>458</v>
      </c>
      <c r="C195" s="151" t="s">
        <v>457</v>
      </c>
    </row>
    <row r="196" spans="2:3" ht="15">
      <c r="B196" s="151" t="s">
        <v>456</v>
      </c>
      <c r="C196" s="151" t="s">
        <v>455</v>
      </c>
    </row>
    <row r="197" spans="2:3" ht="15">
      <c r="B197" s="151" t="s">
        <v>454</v>
      </c>
      <c r="C197" s="151" t="s">
        <v>453</v>
      </c>
    </row>
    <row r="198" spans="2:3" ht="15">
      <c r="B198" s="151" t="s">
        <v>452</v>
      </c>
      <c r="C198" s="151" t="s">
        <v>451</v>
      </c>
    </row>
    <row r="199" spans="2:3" ht="15">
      <c r="B199" s="151" t="s">
        <v>450</v>
      </c>
      <c r="C199" s="151" t="s">
        <v>449</v>
      </c>
    </row>
    <row r="200" spans="2:3" ht="15">
      <c r="B200" s="151" t="s">
        <v>448</v>
      </c>
      <c r="C200" s="151" t="s">
        <v>447</v>
      </c>
    </row>
    <row r="201" spans="2:3" ht="15">
      <c r="B201" s="151" t="s">
        <v>446</v>
      </c>
      <c r="C201" s="151" t="s">
        <v>445</v>
      </c>
    </row>
    <row r="202" spans="2:3" ht="15">
      <c r="B202" s="151" t="s">
        <v>444</v>
      </c>
      <c r="C202" s="151" t="s">
        <v>443</v>
      </c>
    </row>
    <row r="203" spans="2:3" ht="15">
      <c r="B203" s="151" t="s">
        <v>442</v>
      </c>
      <c r="C203" s="151" t="s">
        <v>441</v>
      </c>
    </row>
    <row r="204" spans="2:3" ht="15">
      <c r="B204" s="151" t="s">
        <v>440</v>
      </c>
      <c r="C204" s="151" t="s">
        <v>439</v>
      </c>
    </row>
    <row r="205" spans="2:3" ht="15">
      <c r="B205" s="151" t="s">
        <v>438</v>
      </c>
      <c r="C205" s="151" t="s">
        <v>437</v>
      </c>
    </row>
    <row r="206" spans="2:3" ht="15">
      <c r="B206" s="151" t="s">
        <v>436</v>
      </c>
      <c r="C206" s="151" t="s">
        <v>435</v>
      </c>
    </row>
    <row r="207" spans="2:3" ht="15">
      <c r="B207" s="151" t="s">
        <v>434</v>
      </c>
      <c r="C207" s="151" t="s">
        <v>433</v>
      </c>
    </row>
    <row r="208" spans="2:3" ht="15">
      <c r="B208" s="151" t="s">
        <v>432</v>
      </c>
      <c r="C208" s="151" t="s">
        <v>431</v>
      </c>
    </row>
    <row r="209" spans="2:3" ht="15">
      <c r="B209" s="151" t="s">
        <v>430</v>
      </c>
      <c r="C209" s="151" t="s">
        <v>429</v>
      </c>
    </row>
    <row r="210" spans="2:3" ht="15">
      <c r="B210" s="151" t="s">
        <v>428</v>
      </c>
      <c r="C210" s="151" t="s">
        <v>427</v>
      </c>
    </row>
    <row r="211" spans="2:3" ht="15">
      <c r="B211" s="151" t="s">
        <v>426</v>
      </c>
      <c r="C211" s="151" t="s">
        <v>425</v>
      </c>
    </row>
    <row r="212" spans="2:3" ht="15">
      <c r="B212" s="151" t="s">
        <v>424</v>
      </c>
      <c r="C212" s="151" t="s">
        <v>423</v>
      </c>
    </row>
    <row r="213" spans="2:3" ht="15">
      <c r="B213" s="151" t="s">
        <v>422</v>
      </c>
      <c r="C213" s="151" t="s">
        <v>421</v>
      </c>
    </row>
    <row r="214" spans="2:3" ht="15">
      <c r="B214" s="151" t="s">
        <v>420</v>
      </c>
      <c r="C214" s="151" t="s">
        <v>419</v>
      </c>
    </row>
    <row r="215" spans="2:3" ht="15">
      <c r="B215" s="151" t="s">
        <v>418</v>
      </c>
      <c r="C215" s="151" t="s">
        <v>417</v>
      </c>
    </row>
    <row r="216" spans="2:3" ht="15">
      <c r="B216" s="151" t="s">
        <v>416</v>
      </c>
      <c r="C216" s="151" t="s">
        <v>415</v>
      </c>
    </row>
    <row r="217" spans="2:3" ht="15">
      <c r="B217" s="151" t="s">
        <v>414</v>
      </c>
      <c r="C217" s="151" t="s">
        <v>413</v>
      </c>
    </row>
    <row r="218" spans="2:3" ht="15">
      <c r="B218" s="151" t="s">
        <v>412</v>
      </c>
      <c r="C218" s="151" t="s">
        <v>411</v>
      </c>
    </row>
    <row r="219" spans="2:3" ht="15">
      <c r="B219" s="151" t="s">
        <v>410</v>
      </c>
      <c r="C219" s="151" t="s">
        <v>409</v>
      </c>
    </row>
    <row r="220" spans="2:3" ht="15">
      <c r="B220" s="151" t="s">
        <v>408</v>
      </c>
      <c r="C220" s="151" t="s">
        <v>407</v>
      </c>
    </row>
    <row r="221" spans="2:3" ht="15">
      <c r="B221" s="151" t="s">
        <v>406</v>
      </c>
      <c r="C221" s="151" t="s">
        <v>405</v>
      </c>
    </row>
    <row r="222" spans="2:3" ht="15">
      <c r="B222" s="151" t="s">
        <v>404</v>
      </c>
      <c r="C222" s="151" t="s">
        <v>403</v>
      </c>
    </row>
    <row r="223" spans="2:3" ht="15">
      <c r="B223" s="151" t="s">
        <v>402</v>
      </c>
      <c r="C223" s="151" t="s">
        <v>401</v>
      </c>
    </row>
    <row r="224" spans="2:3" ht="15">
      <c r="B224" s="151" t="s">
        <v>400</v>
      </c>
      <c r="C224" s="151" t="s">
        <v>399</v>
      </c>
    </row>
    <row r="225" spans="2:3" ht="15">
      <c r="B225" s="151" t="s">
        <v>398</v>
      </c>
      <c r="C225" s="151" t="s">
        <v>397</v>
      </c>
    </row>
    <row r="226" spans="2:3" ht="15">
      <c r="B226" s="151" t="s">
        <v>396</v>
      </c>
      <c r="C226" s="151" t="s">
        <v>395</v>
      </c>
    </row>
    <row r="227" spans="2:3" ht="15">
      <c r="B227" s="151" t="s">
        <v>394</v>
      </c>
      <c r="C227" s="151" t="s">
        <v>393</v>
      </c>
    </row>
    <row r="228" spans="2:3" ht="15">
      <c r="B228" s="151" t="s">
        <v>392</v>
      </c>
      <c r="C228" s="151" t="s">
        <v>391</v>
      </c>
    </row>
    <row r="229" spans="2:3" ht="15">
      <c r="B229" s="151" t="s">
        <v>390</v>
      </c>
      <c r="C229" s="151" t="s">
        <v>389</v>
      </c>
    </row>
    <row r="230" spans="2:3" ht="15">
      <c r="B230" s="151" t="s">
        <v>388</v>
      </c>
      <c r="C230" s="151" t="s">
        <v>387</v>
      </c>
    </row>
    <row r="231" spans="2:3" ht="15">
      <c r="B231" s="151" t="s">
        <v>386</v>
      </c>
      <c r="C231" s="151" t="s">
        <v>385</v>
      </c>
    </row>
    <row r="232" spans="2:3" ht="15">
      <c r="B232" s="151" t="s">
        <v>384</v>
      </c>
      <c r="C232" s="151"/>
    </row>
    <row r="233" spans="2:3" ht="15">
      <c r="B233" s="151" t="s">
        <v>383</v>
      </c>
      <c r="C233" s="151" t="s">
        <v>382</v>
      </c>
    </row>
    <row r="234" spans="2:3" ht="15">
      <c r="B234" s="151" t="s">
        <v>381</v>
      </c>
      <c r="C234" s="151" t="s">
        <v>380</v>
      </c>
    </row>
    <row r="235" spans="2:3" ht="15">
      <c r="B235" s="417"/>
      <c r="C235" s="417"/>
    </row>
    <row r="236" spans="2:3" ht="15">
      <c r="B236" s="417"/>
      <c r="C236" s="417"/>
    </row>
    <row r="237" spans="2:3" ht="15">
      <c r="B237" s="417"/>
      <c r="C237" s="417"/>
    </row>
    <row r="238" spans="2:3" ht="15">
      <c r="B238" s="417"/>
      <c r="C238" s="417"/>
    </row>
    <row r="239" spans="2:3" ht="15">
      <c r="B239" s="417"/>
      <c r="C239" s="417"/>
    </row>
    <row r="240" spans="2:3" ht="15">
      <c r="B240" s="417"/>
      <c r="C240" s="417"/>
    </row>
    <row r="241" spans="2:3" ht="15">
      <c r="B241" s="417"/>
      <c r="C241" s="417"/>
    </row>
    <row r="242" spans="2:3" ht="15">
      <c r="B242" s="417"/>
      <c r="C242" s="417"/>
    </row>
    <row r="243" spans="2:3" ht="15">
      <c r="B243" s="417"/>
      <c r="C243" s="417"/>
    </row>
    <row r="244" spans="2:3" ht="15">
      <c r="B244" s="417"/>
      <c r="C244" s="417"/>
    </row>
    <row r="245" spans="2:3" ht="15">
      <c r="B245" s="417"/>
      <c r="C245" s="417"/>
    </row>
  </sheetData>
  <autoFilter ref="B1:B223">
    <sortState ref="A2:C245">
      <sortCondition ref="B1:B226"/>
    </sortState>
  </autoFilter>
  <dataValidations count="2">
    <dataValidation type="list" allowBlank="1" showInputMessage="1" showErrorMessage="1" sqref="B20">
      <formula1>"Index($F$19:$G$23,,Vergleich($I$18,$F$18:$G$18,))"</formula1>
    </dataValidation>
    <dataValidation type="list" allowBlank="1" showInputMessage="1" showErrorMessage="1" sqref="C20">
      <formula1>#REF!</formula1>
    </dataValidation>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B55"/>
  <sheetViews>
    <sheetView workbookViewId="0"/>
  </sheetViews>
  <sheetFormatPr baseColWidth="10" defaultRowHeight="12.75"/>
  <cols>
    <col min="1" max="1" width="32.42578125" bestFit="1" customWidth="1"/>
  </cols>
  <sheetData>
    <row r="1" spans="1:2">
      <c r="A1" s="424" t="s">
        <v>14</v>
      </c>
      <c r="B1" s="421"/>
    </row>
    <row r="2" spans="1:2">
      <c r="A2" s="422" t="s">
        <v>125</v>
      </c>
      <c r="B2" s="422" t="s">
        <v>228</v>
      </c>
    </row>
    <row r="3" spans="1:2">
      <c r="A3" s="422" t="s">
        <v>142</v>
      </c>
      <c r="B3" s="422" t="s">
        <v>148</v>
      </c>
    </row>
    <row r="4" spans="1:2">
      <c r="A4" s="422" t="s">
        <v>143</v>
      </c>
      <c r="B4" s="422" t="s">
        <v>229</v>
      </c>
    </row>
    <row r="5" spans="1:2">
      <c r="A5" s="422" t="s">
        <v>144</v>
      </c>
      <c r="B5" s="422" t="s">
        <v>189</v>
      </c>
    </row>
    <row r="7" spans="1:2">
      <c r="A7" s="424" t="s">
        <v>851</v>
      </c>
      <c r="B7" s="421"/>
    </row>
    <row r="8" spans="1:2">
      <c r="A8" s="422" t="s">
        <v>121</v>
      </c>
      <c r="B8" s="422" t="s">
        <v>190</v>
      </c>
    </row>
    <row r="9" spans="1:2">
      <c r="A9" s="422"/>
      <c r="B9" s="422" t="s">
        <v>191</v>
      </c>
    </row>
    <row r="10" spans="1:2">
      <c r="A10" s="422" t="s">
        <v>122</v>
      </c>
      <c r="B10" s="423" t="s">
        <v>145</v>
      </c>
    </row>
    <row r="11" spans="1:2">
      <c r="A11" s="423" t="s">
        <v>123</v>
      </c>
      <c r="B11" s="423" t="s">
        <v>146</v>
      </c>
    </row>
    <row r="12" spans="1:2">
      <c r="A12" s="422" t="s">
        <v>124</v>
      </c>
      <c r="B12" s="422" t="s">
        <v>316</v>
      </c>
    </row>
    <row r="15" spans="1:2">
      <c r="A15" s="424" t="s">
        <v>110</v>
      </c>
      <c r="B15" s="426" t="s">
        <v>230</v>
      </c>
    </row>
    <row r="16" spans="1:2">
      <c r="A16" s="425" t="s">
        <v>231</v>
      </c>
      <c r="B16" s="421"/>
    </row>
    <row r="17" spans="1:2">
      <c r="A17" s="425" t="s">
        <v>232</v>
      </c>
      <c r="B17" s="421"/>
    </row>
    <row r="18" spans="1:2">
      <c r="A18" s="425" t="s">
        <v>192</v>
      </c>
      <c r="B18" s="421"/>
    </row>
    <row r="20" spans="1:2">
      <c r="A20" s="421" t="s">
        <v>111</v>
      </c>
      <c r="B20" s="421" t="s">
        <v>129</v>
      </c>
    </row>
    <row r="21" spans="1:2">
      <c r="A21" s="421" t="s">
        <v>112</v>
      </c>
      <c r="B21" s="421" t="s">
        <v>193</v>
      </c>
    </row>
    <row r="22" spans="1:2">
      <c r="A22" s="421" t="s">
        <v>113</v>
      </c>
      <c r="B22" s="425" t="s">
        <v>194</v>
      </c>
    </row>
    <row r="23" spans="1:2">
      <c r="A23" s="421" t="s">
        <v>114</v>
      </c>
      <c r="B23" s="421" t="s">
        <v>164</v>
      </c>
    </row>
    <row r="24" spans="1:2">
      <c r="A24" s="421" t="s">
        <v>115</v>
      </c>
      <c r="B24" s="421" t="s">
        <v>165</v>
      </c>
    </row>
    <row r="25" spans="1:2">
      <c r="A25" s="421" t="s">
        <v>116</v>
      </c>
      <c r="B25" s="425" t="s">
        <v>147</v>
      </c>
    </row>
    <row r="26" spans="1:2">
      <c r="A26" s="421" t="s">
        <v>117</v>
      </c>
      <c r="B26" s="425" t="s">
        <v>860</v>
      </c>
    </row>
    <row r="27" spans="1:2">
      <c r="A27" s="421"/>
      <c r="B27" s="425" t="s">
        <v>861</v>
      </c>
    </row>
    <row r="28" spans="1:2">
      <c r="A28" s="421" t="s">
        <v>118</v>
      </c>
      <c r="B28" s="425" t="s">
        <v>317</v>
      </c>
    </row>
    <row r="29" spans="1:2">
      <c r="A29" s="421"/>
      <c r="B29" s="425" t="s">
        <v>233</v>
      </c>
    </row>
    <row r="30" spans="1:2">
      <c r="A30" s="425" t="s">
        <v>119</v>
      </c>
      <c r="B30" s="422" t="s">
        <v>318</v>
      </c>
    </row>
    <row r="31" spans="1:2">
      <c r="A31" s="421" t="s">
        <v>120</v>
      </c>
      <c r="B31" s="423" t="s">
        <v>149</v>
      </c>
    </row>
    <row r="32" spans="1:2">
      <c r="A32" s="421" t="s">
        <v>126</v>
      </c>
      <c r="B32" s="423" t="s">
        <v>146</v>
      </c>
    </row>
    <row r="33" spans="1:2">
      <c r="A33" s="421" t="s">
        <v>127</v>
      </c>
      <c r="B33" s="425" t="s">
        <v>150</v>
      </c>
    </row>
    <row r="34" spans="1:2">
      <c r="A34" s="421" t="s">
        <v>128</v>
      </c>
      <c r="B34" s="421" t="s">
        <v>130</v>
      </c>
    </row>
    <row r="36" spans="1:2">
      <c r="A36" s="424" t="s">
        <v>852</v>
      </c>
      <c r="B36" s="426" t="s">
        <v>853</v>
      </c>
    </row>
    <row r="37" spans="1:2">
      <c r="A37" s="425" t="s">
        <v>854</v>
      </c>
      <c r="B37" s="421"/>
    </row>
    <row r="38" spans="1:2">
      <c r="A38" s="425" t="s">
        <v>875</v>
      </c>
    </row>
    <row r="39" spans="1:2" s="421" customFormat="1">
      <c r="A39" s="425" t="s">
        <v>876</v>
      </c>
    </row>
    <row r="40" spans="1:2">
      <c r="A40" s="425"/>
      <c r="B40" s="421"/>
    </row>
    <row r="41" spans="1:2">
      <c r="A41" s="421" t="s">
        <v>111</v>
      </c>
      <c r="B41" s="421" t="s">
        <v>378</v>
      </c>
    </row>
    <row r="42" spans="1:2">
      <c r="A42" s="421" t="s">
        <v>112</v>
      </c>
      <c r="B42" s="421" t="s">
        <v>377</v>
      </c>
    </row>
    <row r="43" spans="1:2">
      <c r="A43" s="421" t="s">
        <v>113</v>
      </c>
      <c r="B43" s="421" t="s">
        <v>376</v>
      </c>
    </row>
    <row r="44" spans="1:2">
      <c r="A44" s="421" t="s">
        <v>114</v>
      </c>
      <c r="B44" s="421" t="s">
        <v>375</v>
      </c>
    </row>
    <row r="45" spans="1:2">
      <c r="A45" s="421" t="s">
        <v>115</v>
      </c>
      <c r="B45" s="421" t="s">
        <v>374</v>
      </c>
    </row>
    <row r="46" spans="1:2">
      <c r="A46" s="425" t="s">
        <v>116</v>
      </c>
      <c r="B46" s="421" t="s">
        <v>372</v>
      </c>
    </row>
    <row r="47" spans="1:2">
      <c r="A47" s="421" t="s">
        <v>117</v>
      </c>
      <c r="B47" s="421" t="s">
        <v>371</v>
      </c>
    </row>
    <row r="48" spans="1:2">
      <c r="A48" s="421" t="s">
        <v>118</v>
      </c>
      <c r="B48" s="421" t="s">
        <v>370</v>
      </c>
    </row>
    <row r="49" spans="1:2">
      <c r="A49" s="425" t="s">
        <v>119</v>
      </c>
      <c r="B49" s="421" t="s">
        <v>862</v>
      </c>
    </row>
    <row r="50" spans="1:2">
      <c r="A50" s="421" t="s">
        <v>120</v>
      </c>
      <c r="B50" s="421" t="s">
        <v>368</v>
      </c>
    </row>
    <row r="51" spans="1:2">
      <c r="A51" s="421" t="s">
        <v>126</v>
      </c>
      <c r="B51" s="425" t="s">
        <v>857</v>
      </c>
    </row>
    <row r="52" spans="1:2">
      <c r="A52" s="421" t="s">
        <v>127</v>
      </c>
      <c r="B52" s="421" t="s">
        <v>366</v>
      </c>
    </row>
    <row r="53" spans="1:2">
      <c r="A53" s="421" t="s">
        <v>128</v>
      </c>
      <c r="B53" s="423" t="s">
        <v>855</v>
      </c>
    </row>
    <row r="54" spans="1:2">
      <c r="A54" s="425" t="s">
        <v>856</v>
      </c>
      <c r="B54" s="423" t="s">
        <v>146</v>
      </c>
    </row>
    <row r="55" spans="1:2">
      <c r="A55" s="425"/>
    </row>
  </sheetData>
  <sheetProtection sheet="1" objects="1" scenarios="1"/>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I8"/>
  <sheetViews>
    <sheetView zoomScale="80" zoomScaleNormal="80" workbookViewId="0">
      <selection activeCell="C8" sqref="C8"/>
    </sheetView>
  </sheetViews>
  <sheetFormatPr baseColWidth="10" defaultRowHeight="12.75"/>
  <cols>
    <col min="1" max="1" width="26.140625" style="438" customWidth="1"/>
    <col min="2" max="2" width="49.140625" style="447" customWidth="1"/>
    <col min="3" max="3" width="32.85546875" style="447" customWidth="1"/>
    <col min="4" max="4" width="27.85546875" style="125" hidden="1" customWidth="1"/>
    <col min="5" max="16384" width="11.42578125" style="40"/>
  </cols>
  <sheetData>
    <row r="1" spans="1:9" customFormat="1" ht="30" customHeight="1">
      <c r="A1" s="362" t="str">
        <f>Deckblatt!A2</f>
        <v>Angabe der Stromlieferungen an bzw. Eigenversorgung von Letztverbraucher/n</v>
      </c>
      <c r="B1" s="363"/>
      <c r="C1" s="364"/>
      <c r="D1" s="16"/>
      <c r="G1" s="40"/>
      <c r="H1" s="40"/>
      <c r="I1" s="40"/>
    </row>
    <row r="2" spans="1:9" customFormat="1" ht="24.75" customHeight="1" thickBot="1">
      <c r="A2" s="365" t="str">
        <f>Deckblatt!A3</f>
        <v>in der Regelzone Amprion zur Ermittlung der EEG-Umlage gem. § 74 Abs. 2 EEG 2017</v>
      </c>
      <c r="B2" s="366"/>
      <c r="C2" s="386"/>
      <c r="D2" s="25"/>
      <c r="G2" s="40"/>
      <c r="H2" s="40"/>
      <c r="I2" s="40"/>
    </row>
    <row r="3" spans="1:9" customFormat="1" ht="56.25" customHeight="1" thickBot="1">
      <c r="A3" s="367" t="s">
        <v>2</v>
      </c>
      <c r="B3" s="27">
        <f>Deckblatt!B9</f>
        <v>0</v>
      </c>
      <c r="C3" s="142"/>
      <c r="D3" s="25"/>
      <c r="G3" s="40"/>
      <c r="H3" s="40"/>
      <c r="I3" s="40"/>
    </row>
    <row r="4" spans="1:9" customFormat="1" ht="50.25" customHeight="1" thickBot="1">
      <c r="A4" s="368" t="s">
        <v>58</v>
      </c>
      <c r="B4" s="106" t="str">
        <f>Deckblatt!B10 &amp; "/" &amp; Deckblatt!C10</f>
        <v>13/2016</v>
      </c>
      <c r="C4" s="18"/>
      <c r="D4" s="18"/>
      <c r="G4" s="40"/>
      <c r="H4" s="40"/>
      <c r="I4" s="40"/>
    </row>
    <row r="5" spans="1:9" customFormat="1" ht="71.25" customHeight="1" thickBot="1">
      <c r="A5" s="369" t="s">
        <v>5</v>
      </c>
      <c r="B5" s="371" t="s">
        <v>59</v>
      </c>
      <c r="C5" s="371" t="s">
        <v>195</v>
      </c>
      <c r="D5" s="23" t="s">
        <v>138</v>
      </c>
      <c r="G5" s="40"/>
      <c r="H5" s="40"/>
      <c r="I5" s="40"/>
    </row>
    <row r="6" spans="1:9" customFormat="1" ht="13.5" thickBot="1">
      <c r="A6" s="370" t="s">
        <v>103</v>
      </c>
      <c r="B6" s="370" t="s">
        <v>245</v>
      </c>
      <c r="C6" s="371" t="s">
        <v>101</v>
      </c>
      <c r="D6" s="23" t="s">
        <v>102</v>
      </c>
      <c r="G6" s="40"/>
      <c r="H6" s="40"/>
      <c r="I6" s="40"/>
    </row>
    <row r="7" spans="1:9" customFormat="1">
      <c r="A7" s="438"/>
      <c r="B7" s="439" t="s">
        <v>70</v>
      </c>
      <c r="C7" s="439"/>
      <c r="D7" s="125"/>
      <c r="E7" t="str">
        <f>IF(OR(ISBLANK(B7),B7="Kategorienbezeichnung (Bitte auswählen)")," ",IF(AND(ISBLANK(A7),B7="EV613-4------0"),"Umlagekategorie erfordert Angabe eines Bilanzkreises in Spalte A",IF(AND(ISBLANK(A7)=FALSE,VLOOKUP(B7,Umlagekategorien!$B$9:$F$19,5,FALSE)="nicht zulässig"),"Umlagekategorie erfordert keine Angabe eines Bilanzkreises in Spalte A",IF(AND(B7="SONDER-SACHVER",ISBLANK(D7)),"Bitte für Sonderkategorie einen Eurobetrag in Spalte D eingeben",""))))</f>
        <v/>
      </c>
    </row>
    <row r="8" spans="1:9">
      <c r="B8" s="447" t="s">
        <v>74</v>
      </c>
    </row>
  </sheetData>
  <sheetProtection sheet="1" objects="1" scenarios="1"/>
  <conditionalFormatting sqref="D7:D1048576">
    <cfRule type="expression" dxfId="30" priority="1">
      <formula>B7="SONDER-SACHVER"</formula>
    </cfRule>
  </conditionalFormatting>
  <dataValidations count="1">
    <dataValidation type="list" allowBlank="1" showInputMessage="1" showErrorMessage="1" sqref="B8:B1048576">
      <formula1>Kategorien_Umlage</formula1>
    </dataValidation>
  </dataValidations>
  <pageMargins left="0.7" right="0.7" top="0.78740157499999996" bottom="0.78740157499999996" header="0.3" footer="0.3"/>
  <pageSetup paperSize="9" scale="7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Hilfstabelle!$I$1:$I$4</xm:f>
          </x14:formula1>
          <xm:sqref>B7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S500"/>
  <sheetViews>
    <sheetView topLeftCell="G1" zoomScale="85" zoomScaleNormal="85" workbookViewId="0">
      <selection activeCell="L11" sqref="L11:L15"/>
    </sheetView>
  </sheetViews>
  <sheetFormatPr baseColWidth="10" defaultRowHeight="12.75"/>
  <cols>
    <col min="1" max="1" width="20.28515625" style="445" customWidth="1"/>
    <col min="2" max="2" width="30.85546875" style="447" customWidth="1"/>
    <col min="3" max="3" width="30.85546875" style="445" customWidth="1"/>
    <col min="4" max="4" width="13.5703125" style="445" customWidth="1"/>
    <col min="5" max="6" width="30.85546875" style="444" customWidth="1"/>
    <col min="7" max="7" width="30.85546875" style="447" customWidth="1"/>
    <col min="8" max="8" width="30.85546875" style="446" customWidth="1"/>
    <col min="9" max="9" width="22.28515625" style="443" customWidth="1"/>
    <col min="10" max="10" width="28.85546875" style="447" customWidth="1"/>
    <col min="11" max="11" width="27.140625" style="440" customWidth="1"/>
    <col min="12" max="12" width="22.28515625" style="158" customWidth="1"/>
    <col min="13" max="13" width="22.28515625" style="164" hidden="1" customWidth="1"/>
    <col min="14" max="14" width="30.42578125" style="109" customWidth="1"/>
    <col min="15" max="16384" width="11.42578125" style="108"/>
  </cols>
  <sheetData>
    <row r="1" spans="1:19" s="22" customFormat="1" ht="50.25" customHeight="1" thickBot="1">
      <c r="A1" s="8" t="str">
        <f>"Einzelauflistung der Unternehmen des produzierenden Gewerbes oder Schienenbahnen nach § 64, § 65 oder § 103 Abs. 3 und 4 EEG  2014 für Datenmeldung "&amp;Deckblatt!P9</f>
        <v xml:space="preserve">Einzelauflistung der Unternehmen des produzierenden Gewerbes oder Schienenbahnen nach § 64, § 65 oder § 103 Abs. 3 und 4 EEG  2014 für Datenmeldung </v>
      </c>
      <c r="B1" s="9"/>
      <c r="C1" s="10"/>
      <c r="D1" s="448"/>
      <c r="E1" s="10"/>
      <c r="F1" s="10"/>
      <c r="G1" s="10"/>
      <c r="H1" s="10"/>
      <c r="I1" s="10"/>
      <c r="J1" s="10"/>
      <c r="K1" s="9"/>
      <c r="L1" s="9"/>
      <c r="M1" s="9"/>
      <c r="N1" s="28"/>
    </row>
    <row r="2" spans="1:19" s="31" customFormat="1" ht="115.5" customHeight="1" thickBot="1">
      <c r="A2" s="428" t="s">
        <v>129</v>
      </c>
      <c r="B2" s="11" t="s">
        <v>196</v>
      </c>
      <c r="C2" s="11" t="s">
        <v>194</v>
      </c>
      <c r="D2" s="449" t="s">
        <v>241</v>
      </c>
      <c r="E2" s="11" t="s">
        <v>242</v>
      </c>
      <c r="F2" s="105" t="s">
        <v>147</v>
      </c>
      <c r="G2" s="143" t="s">
        <v>336</v>
      </c>
      <c r="H2" s="105" t="s">
        <v>166</v>
      </c>
      <c r="I2" s="23" t="s">
        <v>5</v>
      </c>
      <c r="J2" s="11" t="s">
        <v>197</v>
      </c>
      <c r="K2" s="11" t="s">
        <v>167</v>
      </c>
      <c r="L2" s="12" t="s">
        <v>338</v>
      </c>
      <c r="M2" s="12" t="s">
        <v>337</v>
      </c>
      <c r="N2" s="12" t="s">
        <v>106</v>
      </c>
    </row>
    <row r="3" spans="1:19" s="31" customFormat="1" ht="12" thickBot="1">
      <c r="A3" s="153"/>
      <c r="B3" s="154"/>
      <c r="C3" s="154"/>
      <c r="D3" s="450"/>
      <c r="E3" s="154"/>
      <c r="F3" s="154"/>
      <c r="G3" s="156" t="s">
        <v>101</v>
      </c>
      <c r="H3" s="156" t="s">
        <v>102</v>
      </c>
      <c r="I3" s="156" t="s">
        <v>103</v>
      </c>
      <c r="J3" s="156" t="s">
        <v>107</v>
      </c>
      <c r="K3" s="156" t="s">
        <v>101</v>
      </c>
      <c r="L3" s="157" t="s">
        <v>105</v>
      </c>
      <c r="M3" s="157" t="s">
        <v>105</v>
      </c>
      <c r="N3" s="155" t="s">
        <v>102</v>
      </c>
    </row>
    <row r="4" spans="1:19" s="22" customFormat="1">
      <c r="A4" s="445"/>
      <c r="B4" s="447"/>
      <c r="C4" s="445"/>
      <c r="D4" s="445"/>
      <c r="E4" s="444"/>
      <c r="F4" s="444"/>
      <c r="G4" s="447"/>
      <c r="H4" s="446"/>
      <c r="I4" s="443"/>
      <c r="J4" s="447"/>
      <c r="K4" s="440"/>
      <c r="L4" s="158"/>
      <c r="M4" s="164"/>
      <c r="N4" s="109" t="str">
        <f>IF(RIGHT(J4,2)="SU","Ermittlung EEG-Umlage erfolgt durch ÜNB",IF(COUNTBLANK(L4:M4)=0,"nur max. eine Angabe in den Spalte L oder Spalte M möglich",IF(OR(ISBLANK(J4),K4=0),"",IF(K4&gt;0,K4*IF(ISBLANK(VLOOKUP(J4,Umlagekategorien!$B$30:$J$44,9,FALSE)),MIN(L4:M4),VLOOKUP(J4,Umlagekategorien!$B$30:$J$44,9,FALSE)),"")/100)))</f>
        <v/>
      </c>
      <c r="O4" s="441"/>
      <c r="R4" s="31"/>
      <c r="S4" s="31"/>
    </row>
    <row r="5" spans="1:19" s="22" customFormat="1" ht="12.75" customHeight="1">
      <c r="A5" s="445"/>
      <c r="B5" s="442"/>
      <c r="C5" s="445"/>
      <c r="D5" s="445"/>
      <c r="E5" s="444"/>
      <c r="F5" s="444"/>
      <c r="G5" s="442"/>
      <c r="H5" s="446"/>
      <c r="I5" s="443"/>
      <c r="J5" s="447"/>
      <c r="K5" s="440"/>
      <c r="L5" s="158"/>
      <c r="M5" s="164"/>
      <c r="N5" s="109" t="str">
        <f>IF(RIGHT(J5,2)="SU","Ermittlung EEG-Umlage erfolgt durch ÜNB",IF(COUNTBLANK(L5:M5)=0,"nur max. eine Angabe in den Spalte L oder Spalte M möglich",IF(OR(ISBLANK(J5),K5=0),"",IF(K5&gt;0,K5*IF(ISBLANK(VLOOKUP(J5,Umlagekategorien!$B$30:$J$44,9,FALSE)),MIN(L5:M5),VLOOKUP(J5,Umlagekategorien!$B$30:$J$44,9,FALSE)),"")/100)))</f>
        <v/>
      </c>
      <c r="O5" s="441"/>
      <c r="R5" s="31"/>
      <c r="S5" s="31"/>
    </row>
    <row r="6" spans="1:19" s="22" customFormat="1" ht="12.75" customHeight="1">
      <c r="A6" s="445"/>
      <c r="B6" s="447"/>
      <c r="C6" s="445"/>
      <c r="D6" s="445"/>
      <c r="E6" s="444"/>
      <c r="F6" s="444"/>
      <c r="G6" s="447"/>
      <c r="H6" s="446"/>
      <c r="I6" s="443"/>
      <c r="J6" s="447"/>
      <c r="K6" s="440"/>
      <c r="L6" s="158"/>
      <c r="M6" s="164"/>
      <c r="N6" s="109" t="str">
        <f>IF(RIGHT(J6,2)="SU","Ermittlung EEG-Umlage erfolgt durch ÜNB",IF(COUNTBLANK(L6:M6)=0,"nur max. eine Angabe in den Spalte L oder Spalte M möglich",IF(OR(ISBLANK(J6),K6=0),"",IF(K6&gt;0,K6*IF(ISBLANK(VLOOKUP(J6,Umlagekategorien!$B$30:$J$44,9,FALSE)),MIN(L6:M6),VLOOKUP(J6,Umlagekategorien!$B$30:$J$44,9,FALSE)),"")/100)))</f>
        <v/>
      </c>
      <c r="O6" s="441"/>
      <c r="R6" s="31"/>
      <c r="S6" s="31"/>
    </row>
    <row r="7" spans="1:19" s="22" customFormat="1" ht="12.75" customHeight="1">
      <c r="A7" s="445"/>
      <c r="B7" s="447"/>
      <c r="C7" s="445"/>
      <c r="D7" s="445"/>
      <c r="E7" s="444"/>
      <c r="F7" s="444"/>
      <c r="G7" s="447"/>
      <c r="H7" s="446"/>
      <c r="I7" s="443"/>
      <c r="J7" s="447"/>
      <c r="K7" s="440"/>
      <c r="L7" s="158"/>
      <c r="M7" s="164"/>
      <c r="N7" s="109" t="str">
        <f>IF(RIGHT(J7,2)="SU","Ermittlung EEG-Umlage erfolgt durch ÜNB",IF(COUNTBLANK(L7:M7)=0,"nur max. eine Angabe in den Spalte L oder Spalte M möglich",IF(OR(ISBLANK(J7),K7=0),"",IF(K7&gt;0,K7*IF(ISBLANK(VLOOKUP(J7,Umlagekategorien!$B$30:$J$44,9,FALSE)),MIN(L7:M7),VLOOKUP(J7,Umlagekategorien!$B$30:$J$44,9,FALSE)),"")/100)))</f>
        <v/>
      </c>
      <c r="O7" s="441"/>
      <c r="R7" s="31"/>
      <c r="S7" s="31"/>
    </row>
    <row r="8" spans="1:19" s="22" customFormat="1">
      <c r="A8" s="445"/>
      <c r="B8" s="447"/>
      <c r="C8" s="445"/>
      <c r="D8" s="445"/>
      <c r="E8" s="444"/>
      <c r="F8" s="444"/>
      <c r="G8" s="447"/>
      <c r="H8" s="446"/>
      <c r="I8" s="443"/>
      <c r="J8" s="442"/>
      <c r="K8" s="440"/>
      <c r="L8" s="158"/>
      <c r="M8" s="164"/>
      <c r="N8" s="109" t="str">
        <f>IF(RIGHT(J8,2)="SU","Ermittlung EEG-Umlage erfolgt durch ÜNB",IF(COUNTBLANK(L8:M8)=0,"nur max. eine Angabe in den Spalte L oder Spalte M möglich",IF(OR(ISBLANK(J8),K8=0),"",IF(K8&gt;0,K8*IF(ISBLANK(VLOOKUP(J8,Umlagekategorien!$B$30:$J$44,9,FALSE)),MIN(L8:M8),VLOOKUP(J8,Umlagekategorien!$B$30:$J$44,9,FALSE)),"")/100)))</f>
        <v/>
      </c>
      <c r="O8" s="441"/>
      <c r="R8" s="31"/>
      <c r="S8" s="31"/>
    </row>
    <row r="9" spans="1:19" s="22" customFormat="1">
      <c r="A9" s="445"/>
      <c r="B9" s="447"/>
      <c r="C9" s="445"/>
      <c r="D9" s="445"/>
      <c r="E9" s="444"/>
      <c r="F9" s="444"/>
      <c r="G9" s="447"/>
      <c r="H9" s="446"/>
      <c r="I9" s="443"/>
      <c r="J9" s="447"/>
      <c r="K9" s="440"/>
      <c r="L9" s="158"/>
      <c r="M9" s="164"/>
      <c r="N9" s="109" t="str">
        <f>IF(RIGHT(J9,2)="SU","Ermittlung EEG-Umlage erfolgt durch ÜNB",IF(COUNTBLANK(L9:M9)=0,"nur max. eine Angabe in den Spalte L oder Spalte M möglich",IF(OR(ISBLANK(J9),K9=0),"",IF(K9&gt;0,K9*IF(ISBLANK(VLOOKUP(J9,Umlagekategorien!$B$30:$J$44,9,FALSE)),MIN(L9:M9),VLOOKUP(J9,Umlagekategorien!$B$30:$J$44,9,FALSE)),"")/100)))</f>
        <v/>
      </c>
      <c r="O9" s="441"/>
      <c r="R9" s="31"/>
      <c r="S9" s="31"/>
    </row>
    <row r="10" spans="1:19" s="22" customFormat="1">
      <c r="A10" s="445"/>
      <c r="B10" s="447"/>
      <c r="C10" s="445"/>
      <c r="D10" s="445"/>
      <c r="E10" s="444"/>
      <c r="F10" s="444"/>
      <c r="G10" s="447"/>
      <c r="H10" s="446"/>
      <c r="I10" s="443"/>
      <c r="J10" s="447"/>
      <c r="K10" s="440"/>
      <c r="L10" s="158"/>
      <c r="M10" s="164"/>
      <c r="N10" s="109" t="str">
        <f>IF(RIGHT(J10,2)="SU","Ermittlung EEG-Umlage erfolgt durch ÜNB",IF(COUNTBLANK(L10:M10)=0,"nur max. eine Angabe in den Spalte L oder Spalte M möglich",IF(OR(ISBLANK(J10),K10=0),"",IF(K10&gt;0,K10*IF(ISBLANK(VLOOKUP(J10,Umlagekategorien!$B$30:$J$44,9,FALSE)),MIN(L10:M10),VLOOKUP(J10,Umlagekategorien!$B$30:$J$44,9,FALSE)),"")/100)))</f>
        <v/>
      </c>
      <c r="O10" s="441"/>
      <c r="R10" s="31"/>
      <c r="S10" s="31"/>
    </row>
    <row r="11" spans="1:19" s="22" customFormat="1">
      <c r="A11" s="445"/>
      <c r="B11" s="447"/>
      <c r="C11" s="445"/>
      <c r="D11" s="445"/>
      <c r="E11" s="444"/>
      <c r="F11" s="444"/>
      <c r="G11" s="447"/>
      <c r="H11" s="446"/>
      <c r="I11" s="443"/>
      <c r="J11" s="447"/>
      <c r="K11" s="440"/>
      <c r="L11" s="158"/>
      <c r="M11" s="164"/>
      <c r="N11" s="109" t="str">
        <f>IF(RIGHT(J11,2)="SU","Ermittlung EEG-Umlage erfolgt durch ÜNB",IF(COUNTBLANK(L11:M11)=0,"nur max. eine Angabe in den Spalte L oder Spalte M möglich",IF(OR(ISBLANK(J11),K11=0),"",IF(K11&gt;0,K11*IF(ISBLANK(VLOOKUP(J11,Umlagekategorien!$B$30:$J$44,9,FALSE)),MIN(L11:M11),VLOOKUP(J11,Umlagekategorien!$B$30:$J$44,9,FALSE)),"")/100)))</f>
        <v/>
      </c>
      <c r="O11" s="441"/>
      <c r="R11" s="31"/>
      <c r="S11" s="31"/>
    </row>
    <row r="12" spans="1:19" s="22" customFormat="1">
      <c r="A12" s="445"/>
      <c r="B12" s="447"/>
      <c r="C12" s="445"/>
      <c r="D12" s="445"/>
      <c r="E12" s="444"/>
      <c r="F12" s="444"/>
      <c r="G12" s="447"/>
      <c r="H12" s="446"/>
      <c r="I12" s="443"/>
      <c r="J12" s="447"/>
      <c r="K12" s="440"/>
      <c r="L12" s="158"/>
      <c r="M12" s="164"/>
      <c r="N12" s="109" t="str">
        <f>IF(RIGHT(J12,2)="SU","Ermittlung EEG-Umlage erfolgt durch ÜNB",IF(COUNTBLANK(L12:M12)=0,"nur max. eine Angabe in den Spalte L oder Spalte M möglich",IF(OR(ISBLANK(J12),K12=0),"",IF(K12&gt;0,K12*IF(ISBLANK(VLOOKUP(J12,Umlagekategorien!$B$30:$J$44,9,FALSE)),MIN(L12:M12),VLOOKUP(J12,Umlagekategorien!$B$30:$J$44,9,FALSE)),"")/100)))</f>
        <v/>
      </c>
      <c r="O12" s="441"/>
      <c r="R12" s="31"/>
      <c r="S12" s="31"/>
    </row>
    <row r="13" spans="1:19" s="22" customFormat="1">
      <c r="A13" s="445"/>
      <c r="B13" s="447"/>
      <c r="C13" s="445"/>
      <c r="D13" s="445"/>
      <c r="E13" s="444"/>
      <c r="F13" s="444"/>
      <c r="G13" s="447"/>
      <c r="H13" s="446"/>
      <c r="I13" s="443"/>
      <c r="J13" s="447"/>
      <c r="K13" s="440"/>
      <c r="L13" s="158"/>
      <c r="M13" s="164"/>
      <c r="N13" s="109" t="str">
        <f>IF(RIGHT(J13,2)="SU","Ermittlung EEG-Umlage erfolgt durch ÜNB",IF(COUNTBLANK(L13:M13)=0,"nur max. eine Angabe in den Spalte L oder Spalte M möglich",IF(OR(ISBLANK(J13),K13=0),"",IF(K13&gt;0,K13*IF(ISBLANK(VLOOKUP(J13,Umlagekategorien!$B$30:$J$44,9,FALSE)),MIN(L13:M13),VLOOKUP(J13,Umlagekategorien!$B$30:$J$44,9,FALSE)),"")/100)))</f>
        <v/>
      </c>
      <c r="O13" s="441"/>
      <c r="R13" s="31"/>
      <c r="S13" s="31"/>
    </row>
    <row r="14" spans="1:19" s="22" customFormat="1">
      <c r="A14" s="445"/>
      <c r="B14" s="447"/>
      <c r="C14" s="445"/>
      <c r="D14" s="445"/>
      <c r="E14" s="444"/>
      <c r="F14" s="444"/>
      <c r="G14" s="447"/>
      <c r="H14" s="446"/>
      <c r="I14" s="443"/>
      <c r="J14" s="447"/>
      <c r="K14" s="440"/>
      <c r="L14" s="158"/>
      <c r="M14" s="164"/>
      <c r="N14" s="109" t="str">
        <f>IF(RIGHT(J14,2)="SU","Ermittlung EEG-Umlage erfolgt durch ÜNB",IF(COUNTBLANK(L14:M14)=0,"nur max. eine Angabe in den Spalte L oder Spalte M möglich",IF(OR(ISBLANK(J14),K14=0),"",IF(K14&gt;0,K14*IF(ISBLANK(VLOOKUP(J14,Umlagekategorien!$B$30:$J$44,9,FALSE)),MIN(L14:M14),VLOOKUP(J14,Umlagekategorien!$B$30:$J$44,9,FALSE)),"")/100)))</f>
        <v/>
      </c>
      <c r="O14" s="441"/>
      <c r="R14" s="31"/>
      <c r="S14" s="31"/>
    </row>
    <row r="15" spans="1:19" s="22" customFormat="1">
      <c r="A15" s="445"/>
      <c r="B15" s="447"/>
      <c r="C15" s="445"/>
      <c r="D15" s="445"/>
      <c r="E15" s="444"/>
      <c r="F15" s="444"/>
      <c r="G15" s="447"/>
      <c r="H15" s="446"/>
      <c r="I15" s="443"/>
      <c r="J15" s="447"/>
      <c r="K15" s="440"/>
      <c r="L15" s="158"/>
      <c r="M15" s="164"/>
      <c r="N15" s="109" t="str">
        <f>IF(RIGHT(J15,2)="SU","Ermittlung EEG-Umlage erfolgt durch ÜNB",IF(COUNTBLANK(L15:M15)=0,"nur max. eine Angabe in den Spalte L oder Spalte M möglich",IF(OR(ISBLANK(J15),K15=0),"",IF(K15&gt;0,K15*IF(ISBLANK(VLOOKUP(J15,Umlagekategorien!$B$30:$J$44,9,FALSE)),MIN(L15:M15),VLOOKUP(J15,Umlagekategorien!$B$30:$J$44,9,FALSE)),"")/100)))</f>
        <v/>
      </c>
      <c r="O15" s="441"/>
      <c r="R15" s="31"/>
      <c r="S15" s="31"/>
    </row>
    <row r="16" spans="1:19" s="22" customFormat="1">
      <c r="A16" s="445"/>
      <c r="B16" s="447"/>
      <c r="C16" s="445"/>
      <c r="D16" s="445"/>
      <c r="E16" s="444"/>
      <c r="F16" s="444"/>
      <c r="G16" s="447"/>
      <c r="H16" s="446"/>
      <c r="I16" s="443"/>
      <c r="J16" s="447"/>
      <c r="K16" s="440"/>
      <c r="L16" s="158"/>
      <c r="M16" s="164"/>
      <c r="N16" s="109" t="str">
        <f>IF(RIGHT(J16,2)="SU","Ermittlung EEG-Umlage erfolgt durch ÜNB",IF(COUNTBLANK(L16:M16)=0,"nur max. eine Angabe in den Spalte L oder Spalte M möglich",IF(OR(ISBLANK(J16),K16=0),"",IF(K16&gt;0,K16*IF(ISBLANK(VLOOKUP(J16,Umlagekategorien!$B$30:$J$44,9,FALSE)),MIN(L16:M16),VLOOKUP(J16,Umlagekategorien!$B$30:$J$44,9,FALSE)),"")/100)))</f>
        <v/>
      </c>
      <c r="O16" s="441"/>
      <c r="R16" s="31"/>
      <c r="S16" s="31"/>
    </row>
    <row r="17" spans="1:19" s="22" customFormat="1">
      <c r="A17" s="445"/>
      <c r="B17" s="447"/>
      <c r="C17" s="445"/>
      <c r="D17" s="445"/>
      <c r="E17" s="444"/>
      <c r="F17" s="444"/>
      <c r="G17" s="447"/>
      <c r="H17" s="446"/>
      <c r="I17" s="443"/>
      <c r="J17" s="447"/>
      <c r="K17" s="440"/>
      <c r="L17" s="158"/>
      <c r="M17" s="164"/>
      <c r="N17" s="109" t="str">
        <f>IF(RIGHT(J17,2)="SU","Ermittlung EEG-Umlage erfolgt durch ÜNB",IF(COUNTBLANK(L17:M17)=0,"nur max. eine Angabe in den Spalte L oder Spalte M möglich",IF(OR(ISBLANK(J17),K17=0),"",IF(K17&gt;0,K17*IF(ISBLANK(VLOOKUP(J17,Umlagekategorien!$B$30:$J$44,9,FALSE)),MIN(L17:M17),VLOOKUP(J17,Umlagekategorien!$B$30:$J$44,9,FALSE)),"")/100)))</f>
        <v/>
      </c>
      <c r="R17" s="31"/>
      <c r="S17" s="31"/>
    </row>
    <row r="18" spans="1:19" s="22" customFormat="1">
      <c r="A18" s="445"/>
      <c r="B18" s="447"/>
      <c r="C18" s="445"/>
      <c r="D18" s="445"/>
      <c r="E18" s="444"/>
      <c r="F18" s="444"/>
      <c r="G18" s="447"/>
      <c r="H18" s="446"/>
      <c r="I18" s="443"/>
      <c r="J18" s="447"/>
      <c r="K18" s="440"/>
      <c r="L18" s="158"/>
      <c r="M18" s="164"/>
      <c r="N18" s="109" t="str">
        <f>IF(RIGHT(J18,2)="SU","Ermittlung EEG-Umlage erfolgt durch ÜNB",IF(COUNTBLANK(L18:M18)=0,"nur max. eine Angabe in den Spalte L oder Spalte M möglich",IF(OR(ISBLANK(J18),K18=0),"",IF(K18&gt;0,K18*IF(ISBLANK(VLOOKUP(J18,Umlagekategorien!$B$30:$J$44,9,FALSE)),MIN(L18:M18),VLOOKUP(J18,Umlagekategorien!$B$30:$J$44,9,FALSE)),"")/100)))</f>
        <v/>
      </c>
      <c r="R18" s="31"/>
      <c r="S18" s="31"/>
    </row>
    <row r="19" spans="1:19" s="22" customFormat="1">
      <c r="A19" s="445"/>
      <c r="B19" s="447"/>
      <c r="C19" s="445"/>
      <c r="D19" s="445"/>
      <c r="E19" s="444"/>
      <c r="F19" s="444"/>
      <c r="G19" s="447"/>
      <c r="H19" s="446"/>
      <c r="I19" s="443"/>
      <c r="J19" s="447"/>
      <c r="K19" s="440"/>
      <c r="L19" s="158"/>
      <c r="M19" s="164"/>
      <c r="N19" s="109" t="str">
        <f>IF(RIGHT(J19,2)="SU","Ermittlung EEG-Umlage erfolgt durch ÜNB",IF(COUNTBLANK(L19:M19)=0,"nur max. eine Angabe in den Spalte L oder Spalte M möglich",IF(OR(ISBLANK(J19),K19=0),"",IF(K19&gt;0,K19*IF(ISBLANK(VLOOKUP(J19,Umlagekategorien!$B$30:$J$44,9,FALSE)),MIN(L19:M19),VLOOKUP(J19,Umlagekategorien!$B$30:$J$44,9,FALSE)),"")/100)))</f>
        <v/>
      </c>
      <c r="R19" s="31"/>
      <c r="S19" s="31"/>
    </row>
    <row r="20" spans="1:19" s="22" customFormat="1">
      <c r="A20" s="445"/>
      <c r="B20" s="447"/>
      <c r="C20" s="445"/>
      <c r="D20" s="445"/>
      <c r="E20" s="444"/>
      <c r="F20" s="444"/>
      <c r="G20" s="447"/>
      <c r="H20" s="446"/>
      <c r="I20" s="443"/>
      <c r="J20" s="447"/>
      <c r="K20" s="440"/>
      <c r="L20" s="158"/>
      <c r="M20" s="164"/>
      <c r="N20" s="109" t="str">
        <f>IF(RIGHT(J20,2)="SU","Ermittlung EEG-Umlage erfolgt durch ÜNB",IF(COUNTBLANK(L20:M20)=0,"nur max. eine Angabe in den Spalte L oder Spalte M möglich",IF(OR(ISBLANK(J20),K20=0),"",IF(K20&gt;0,K20*IF(ISBLANK(VLOOKUP(J20,Umlagekategorien!$B$30:$J$44,9,FALSE)),MIN(L20:M20),VLOOKUP(J20,Umlagekategorien!$B$30:$J$44,9,FALSE)),"")/100)))</f>
        <v/>
      </c>
    </row>
    <row r="21" spans="1:19" s="22" customFormat="1">
      <c r="A21" s="445"/>
      <c r="B21" s="447"/>
      <c r="C21" s="445"/>
      <c r="D21" s="445"/>
      <c r="E21" s="444"/>
      <c r="F21" s="444"/>
      <c r="G21" s="447"/>
      <c r="H21" s="446"/>
      <c r="I21" s="443"/>
      <c r="J21" s="447"/>
      <c r="K21" s="440"/>
      <c r="L21" s="158"/>
      <c r="M21" s="164"/>
      <c r="N21" s="109" t="str">
        <f>IF(RIGHT(J21,2)="SU","Ermittlung EEG-Umlage erfolgt durch ÜNB",IF(COUNTBLANK(L21:M21)=0,"nur max. eine Angabe in den Spalte L oder Spalte M möglich",IF(OR(ISBLANK(J21),K21=0),"",IF(K21&gt;0,K21*IF(ISBLANK(VLOOKUP(J21,Umlagekategorien!$B$30:$J$44,9,FALSE)),MIN(L21:M21),VLOOKUP(J21,Umlagekategorien!$B$30:$J$44,9,FALSE)),"")/100)))</f>
        <v/>
      </c>
    </row>
    <row r="22" spans="1:19" s="22" customFormat="1">
      <c r="A22" s="445"/>
      <c r="B22" s="447"/>
      <c r="C22" s="445"/>
      <c r="D22" s="445"/>
      <c r="E22" s="444"/>
      <c r="F22" s="444"/>
      <c r="G22" s="447"/>
      <c r="H22" s="446"/>
      <c r="I22" s="443"/>
      <c r="J22" s="447"/>
      <c r="K22" s="440"/>
      <c r="L22" s="158"/>
      <c r="M22" s="164"/>
      <c r="N22" s="109" t="str">
        <f>IF(RIGHT(J22,2)="SU","Ermittlung EEG-Umlage erfolgt durch ÜNB",IF(COUNTBLANK(L22:M22)=0,"nur max. eine Angabe in den Spalte L oder Spalte M möglich",IF(OR(ISBLANK(J22),K22=0),"",IF(K22&gt;0,K22*IF(ISBLANK(VLOOKUP(J22,Umlagekategorien!$B$31:$J$45,9,FALSE)),MIN(L22:M22),VLOOKUP(J22,Umlagekategorien!$B$31:$J$45,9,FALSE)),"")/100)))</f>
        <v/>
      </c>
    </row>
    <row r="23" spans="1:19" s="22" customFormat="1">
      <c r="A23" s="445"/>
      <c r="B23" s="447"/>
      <c r="C23" s="445"/>
      <c r="D23" s="445"/>
      <c r="E23" s="444"/>
      <c r="F23" s="444"/>
      <c r="G23" s="447"/>
      <c r="H23" s="446"/>
      <c r="I23" s="443"/>
      <c r="J23" s="447"/>
      <c r="K23" s="440"/>
      <c r="L23" s="158"/>
      <c r="M23" s="164"/>
      <c r="N23" s="109" t="str">
        <f>IF(RIGHT(J23,2)="SU","Ermittlung EEG-Umlage erfolgt durch ÜNB",IF(COUNTBLANK(L23:M23)=0,"nur max. eine Angabe in den Spalte L oder Spalte M möglich",IF(OR(ISBLANK(J23),K23=0),"",IF(K23&gt;0,K23*IF(ISBLANK(VLOOKUP(J23,Umlagekategorien!$B$31:$J$45,9,FALSE)),MIN(L23:M23),VLOOKUP(J23,Umlagekategorien!$B$31:$J$45,9,FALSE)),"")/100)))</f>
        <v/>
      </c>
    </row>
    <row r="24" spans="1:19" s="22" customFormat="1">
      <c r="A24" s="445"/>
      <c r="B24" s="447"/>
      <c r="C24" s="445"/>
      <c r="D24" s="445"/>
      <c r="E24" s="444"/>
      <c r="F24" s="444"/>
      <c r="G24" s="447"/>
      <c r="H24" s="446"/>
      <c r="I24" s="443"/>
      <c r="J24" s="447"/>
      <c r="K24" s="440"/>
      <c r="L24" s="158"/>
      <c r="M24" s="164"/>
      <c r="N24" s="109" t="str">
        <f>IF(RIGHT(J24,2)="SU","Ermittlung EEG-Umlage erfolgt durch ÜNB",IF(COUNTBLANK(L24:M24)=0,"nur max. eine Angabe in den Spalte L oder Spalte M möglich",IF(OR(ISBLANK(J24),K24=0),"",IF(K24&gt;0,K24*IF(ISBLANK(VLOOKUP(J24,Umlagekategorien!$B$31:$J$45,9,FALSE)),MIN(L24:M24),VLOOKUP(J24,Umlagekategorien!$B$31:$J$45,9,FALSE)),"")/100)))</f>
        <v/>
      </c>
    </row>
    <row r="25" spans="1:19" s="22" customFormat="1">
      <c r="A25" s="445"/>
      <c r="B25" s="447"/>
      <c r="C25" s="445"/>
      <c r="D25" s="445"/>
      <c r="E25" s="444"/>
      <c r="F25" s="444"/>
      <c r="G25" s="447"/>
      <c r="H25" s="446"/>
      <c r="I25" s="443"/>
      <c r="J25" s="447"/>
      <c r="K25" s="440"/>
      <c r="L25" s="158"/>
      <c r="M25" s="164"/>
      <c r="N25" s="109" t="str">
        <f>IF(RIGHT(J25,2)="SU","Ermittlung EEG-Umlage erfolgt durch ÜNB",IF(COUNTBLANK(L25:M25)=0,"nur max. eine Angabe in den Spalte L oder Spalte M möglich",IF(OR(ISBLANK(J25),K25=0),"",IF(K25&gt;0,K25*IF(ISBLANK(VLOOKUP(J25,Umlagekategorien!$B$31:$J$45,9,FALSE)),MIN(L25:M25),VLOOKUP(J25,Umlagekategorien!$B$31:$J$45,9,FALSE)),"")/100)))</f>
        <v/>
      </c>
    </row>
    <row r="26" spans="1:19" s="22" customFormat="1">
      <c r="A26" s="445"/>
      <c r="B26" s="447"/>
      <c r="C26" s="445"/>
      <c r="D26" s="445"/>
      <c r="E26" s="444"/>
      <c r="F26" s="444"/>
      <c r="G26" s="447"/>
      <c r="H26" s="446"/>
      <c r="I26" s="443"/>
      <c r="J26" s="447"/>
      <c r="K26" s="440"/>
      <c r="L26" s="158"/>
      <c r="M26" s="164"/>
      <c r="N26" s="109" t="str">
        <f>IF(RIGHT(J26,2)="SU","Ermittlung EEG-Umlage erfolgt durch ÜNB",IF(COUNTBLANK(L26:M26)=0,"nur max. eine Angabe in den Spalte L oder Spalte M möglich",IF(OR(ISBLANK(J26),K26=0),"",IF(K26&gt;0,K26*IF(ISBLANK(VLOOKUP(J26,Umlagekategorien!$B$31:$J$45,9,FALSE)),MIN(L26:M26),VLOOKUP(J26,Umlagekategorien!$B$31:$J$45,9,FALSE)),"")/100)))</f>
        <v/>
      </c>
    </row>
    <row r="27" spans="1:19" s="22" customFormat="1">
      <c r="A27" s="445"/>
      <c r="B27" s="447"/>
      <c r="C27" s="445"/>
      <c r="D27" s="445"/>
      <c r="E27" s="444"/>
      <c r="F27" s="444"/>
      <c r="G27" s="447"/>
      <c r="H27" s="446"/>
      <c r="I27" s="443"/>
      <c r="J27" s="447"/>
      <c r="K27" s="440"/>
      <c r="L27" s="158"/>
      <c r="M27" s="164"/>
      <c r="N27" s="109" t="str">
        <f>IF(RIGHT(J27,2)="SU","Ermittlung EEG-Umlage erfolgt durch ÜNB",IF(COUNTBLANK(L27:M27)=0,"nur max. eine Angabe in den Spalte L oder Spalte M möglich",IF(OR(ISBLANK(J27),K27=0),"",IF(K27&gt;0,K27*IF(ISBLANK(VLOOKUP(J27,Umlagekategorien!$B$31:$J$45,9,FALSE)),MIN(L27:M27),VLOOKUP(J27,Umlagekategorien!$B$31:$J$45,9,FALSE)),"")/100)))</f>
        <v/>
      </c>
    </row>
    <row r="28" spans="1:19" s="22" customFormat="1">
      <c r="A28" s="445"/>
      <c r="B28" s="447"/>
      <c r="C28" s="445"/>
      <c r="D28" s="445"/>
      <c r="E28" s="444"/>
      <c r="F28" s="444"/>
      <c r="G28" s="447"/>
      <c r="H28" s="446"/>
      <c r="I28" s="443"/>
      <c r="J28" s="447"/>
      <c r="K28" s="440"/>
      <c r="L28" s="158"/>
      <c r="M28" s="164"/>
      <c r="N28" s="109" t="str">
        <f>IF(RIGHT(J28,2)="SU","Ermittlung EEG-Umlage erfolgt durch ÜNB",IF(COUNTBLANK(L28:M28)=0,"nur max. eine Angabe in den Spalte L oder Spalte M möglich",IF(OR(ISBLANK(J28),K28=0),"",IF(K28&gt;0,K28*IF(ISBLANK(VLOOKUP(J28,Umlagekategorien!$B$31:$J$45,9,FALSE)),MIN(L28:M28),VLOOKUP(J28,Umlagekategorien!$B$31:$J$45,9,FALSE)),"")/100)))</f>
        <v/>
      </c>
    </row>
    <row r="29" spans="1:19" s="22" customFormat="1">
      <c r="A29" s="445"/>
      <c r="B29" s="447"/>
      <c r="C29" s="445"/>
      <c r="D29" s="445"/>
      <c r="E29" s="444"/>
      <c r="F29" s="444"/>
      <c r="G29" s="447"/>
      <c r="H29" s="446"/>
      <c r="I29" s="443"/>
      <c r="J29" s="447"/>
      <c r="K29" s="440"/>
      <c r="L29" s="158"/>
      <c r="M29" s="164"/>
      <c r="N29" s="109" t="str">
        <f>IF(RIGHT(J29,2)="SU","Ermittlung EEG-Umlage erfolgt durch ÜNB",IF(COUNTBLANK(L29:M29)=0,"nur max. eine Angabe in den Spalte L oder Spalte M möglich",IF(OR(ISBLANK(J29),K29=0),"",IF(K29&gt;0,K29*IF(ISBLANK(VLOOKUP(J29,Umlagekategorien!$B$31:$J$45,9,FALSE)),MIN(L29:M29),VLOOKUP(J29,Umlagekategorien!$B$31:$J$45,9,FALSE)),"")/100)))</f>
        <v/>
      </c>
    </row>
    <row r="30" spans="1:19" s="22" customFormat="1">
      <c r="A30" s="445"/>
      <c r="B30" s="447"/>
      <c r="C30" s="445"/>
      <c r="D30" s="445"/>
      <c r="E30" s="444"/>
      <c r="F30" s="444"/>
      <c r="G30" s="447"/>
      <c r="H30" s="446"/>
      <c r="I30" s="443"/>
      <c r="J30" s="447"/>
      <c r="K30" s="440"/>
      <c r="L30" s="158"/>
      <c r="M30" s="164"/>
      <c r="N30" s="109" t="str">
        <f>IF(RIGHT(J30,2)="SU","Ermittlung EEG-Umlage erfolgt durch ÜNB",IF(COUNTBLANK(L30:M30)=0,"nur max. eine Angabe in den Spalte L oder Spalte M möglich",IF(OR(ISBLANK(J30),K30=0),"",IF(K30&gt;0,K30*IF(ISBLANK(VLOOKUP(J30,Umlagekategorien!$B$31:$J$45,9,FALSE)),MIN(L30:M30),VLOOKUP(J30,Umlagekategorien!$B$31:$J$45,9,FALSE)),"")/100)))</f>
        <v/>
      </c>
    </row>
    <row r="31" spans="1:19" s="22" customFormat="1">
      <c r="A31" s="445"/>
      <c r="B31" s="447"/>
      <c r="C31" s="445"/>
      <c r="D31" s="445"/>
      <c r="E31" s="444"/>
      <c r="F31" s="444"/>
      <c r="G31" s="447"/>
      <c r="H31" s="446"/>
      <c r="I31" s="443"/>
      <c r="J31" s="447"/>
      <c r="K31" s="440"/>
      <c r="L31" s="158"/>
      <c r="M31" s="164"/>
      <c r="N31" s="109" t="str">
        <f>IF(RIGHT(J31,2)="SU","Ermittlung EEG-Umlage erfolgt durch ÜNB",IF(COUNTBLANK(L31:M31)=0,"nur max. eine Angabe in den Spalte L oder Spalte M möglich",IF(OR(ISBLANK(J31),K31=0),"",IF(K31&gt;0,K31*IF(ISBLANK(VLOOKUP(J31,Umlagekategorien!$B$31:$J$45,9,FALSE)),MIN(L31:M31),VLOOKUP(J31,Umlagekategorien!$B$31:$J$45,9,FALSE)),"")/100)))</f>
        <v/>
      </c>
    </row>
    <row r="32" spans="1:19" s="22" customFormat="1">
      <c r="A32" s="445"/>
      <c r="B32" s="447"/>
      <c r="C32" s="445"/>
      <c r="D32" s="445"/>
      <c r="E32" s="444"/>
      <c r="F32" s="444"/>
      <c r="G32" s="447"/>
      <c r="H32" s="446"/>
      <c r="I32" s="443"/>
      <c r="J32" s="447"/>
      <c r="K32" s="440"/>
      <c r="L32" s="158"/>
      <c r="M32" s="164"/>
      <c r="N32" s="109" t="str">
        <f>IF(RIGHT(J32,2)="SU","Ermittlung EEG-Umlage erfolgt durch ÜNB",IF(COUNTBLANK(L32:M32)=0,"nur max. eine Angabe in den Spalte L oder Spalte M möglich",IF(OR(ISBLANK(J32),K32=0),"",IF(K32&gt;0,K32*IF(ISBLANK(VLOOKUP(J32,Umlagekategorien!$B$31:$J$45,9,FALSE)),MIN(L32:M32),VLOOKUP(J32,Umlagekategorien!$B$31:$J$45,9,FALSE)),"")/100)))</f>
        <v/>
      </c>
    </row>
    <row r="33" spans="1:14" s="22" customFormat="1">
      <c r="A33" s="445"/>
      <c r="B33" s="447"/>
      <c r="C33" s="445"/>
      <c r="D33" s="445"/>
      <c r="E33" s="444"/>
      <c r="F33" s="444"/>
      <c r="G33" s="447"/>
      <c r="H33" s="446"/>
      <c r="I33" s="443"/>
      <c r="J33" s="447"/>
      <c r="K33" s="440"/>
      <c r="L33" s="158"/>
      <c r="M33" s="164"/>
      <c r="N33" s="109" t="str">
        <f>IF(RIGHT(J33,2)="SU","Ermittlung EEG-Umlage erfolgt durch ÜNB",IF(COUNTBLANK(L33:M33)=0,"nur max. eine Angabe in den Spalte L oder Spalte M möglich",IF(OR(ISBLANK(J33),K33=0),"",IF(K33&gt;0,K33*IF(ISBLANK(VLOOKUP(J33,Umlagekategorien!$B$31:$J$45,9,FALSE)),MIN(L33:M33),VLOOKUP(J33,Umlagekategorien!$B$31:$J$45,9,FALSE)),"")/100)))</f>
        <v/>
      </c>
    </row>
    <row r="34" spans="1:14" s="22" customFormat="1">
      <c r="A34" s="445"/>
      <c r="B34" s="447"/>
      <c r="C34" s="445"/>
      <c r="D34" s="445"/>
      <c r="E34" s="444"/>
      <c r="F34" s="444"/>
      <c r="G34" s="447"/>
      <c r="H34" s="446"/>
      <c r="I34" s="443"/>
      <c r="J34" s="447"/>
      <c r="K34" s="440"/>
      <c r="L34" s="158"/>
      <c r="M34" s="164"/>
      <c r="N34" s="109" t="str">
        <f>IF(RIGHT(J34,2)="SU","Ermittlung EEG-Umlage erfolgt durch ÜNB",IF(COUNTBLANK(L34:M34)=0,"nur max. eine Angabe in den Spalte L oder Spalte M möglich",IF(OR(ISBLANK(J34),K34=0),"",IF(K34&gt;0,K34*IF(ISBLANK(VLOOKUP(J34,Umlagekategorien!$B$31:$J$45,9,FALSE)),MIN(L34:M34),VLOOKUP(J34,Umlagekategorien!$B$31:$J$45,9,FALSE)),"")/100)))</f>
        <v/>
      </c>
    </row>
    <row r="35" spans="1:14" s="22" customFormat="1">
      <c r="A35" s="445"/>
      <c r="B35" s="447"/>
      <c r="C35" s="445"/>
      <c r="D35" s="445"/>
      <c r="E35" s="444"/>
      <c r="F35" s="444"/>
      <c r="G35" s="447"/>
      <c r="H35" s="446"/>
      <c r="I35" s="443"/>
      <c r="J35" s="447"/>
      <c r="K35" s="440"/>
      <c r="L35" s="158"/>
      <c r="M35" s="164"/>
      <c r="N35" s="109" t="str">
        <f>IF(RIGHT(J35,2)="SU","Ermittlung EEG-Umlage erfolgt durch ÜNB",IF(COUNTBLANK(L35:M35)=0,"nur max. eine Angabe in den Spalte L oder Spalte M möglich",IF(OR(ISBLANK(J35),K35=0),"",IF(K35&gt;0,K35*IF(ISBLANK(VLOOKUP(J35,Umlagekategorien!$B$31:$J$45,9,FALSE)),MIN(L35:M35),VLOOKUP(J35,Umlagekategorien!$B$31:$J$45,9,FALSE)),"")/100)))</f>
        <v/>
      </c>
    </row>
    <row r="36" spans="1:14" s="22" customFormat="1">
      <c r="A36" s="445"/>
      <c r="B36" s="447"/>
      <c r="C36" s="445"/>
      <c r="D36" s="445"/>
      <c r="E36" s="444"/>
      <c r="F36" s="444"/>
      <c r="G36" s="447"/>
      <c r="H36" s="446"/>
      <c r="I36" s="443"/>
      <c r="J36" s="447"/>
      <c r="K36" s="440"/>
      <c r="L36" s="158"/>
      <c r="M36" s="164"/>
      <c r="N36" s="109" t="str">
        <f>IF(RIGHT(J36,2)="SU","Ermittlung EEG-Umlage erfolgt durch ÜNB",IF(COUNTBLANK(L36:M36)=0,"nur max. eine Angabe in den Spalte L oder Spalte M möglich",IF(OR(ISBLANK(J36),K36=0),"",IF(K36&gt;0,K36*IF(ISBLANK(VLOOKUP(J36,Umlagekategorien!$B$31:$J$45,9,FALSE)),MIN(L36:M36),VLOOKUP(J36,Umlagekategorien!$B$31:$J$45,9,FALSE)),"")/100)))</f>
        <v/>
      </c>
    </row>
    <row r="37" spans="1:14" s="22" customFormat="1">
      <c r="A37" s="445"/>
      <c r="B37" s="447"/>
      <c r="C37" s="445"/>
      <c r="D37" s="445"/>
      <c r="E37" s="444"/>
      <c r="F37" s="444"/>
      <c r="G37" s="447"/>
      <c r="H37" s="446"/>
      <c r="I37" s="443"/>
      <c r="J37" s="447"/>
      <c r="K37" s="440"/>
      <c r="L37" s="158"/>
      <c r="M37" s="164"/>
      <c r="N37" s="109" t="str">
        <f>IF(RIGHT(J37,2)="SU","Ermittlung EEG-Umlage erfolgt durch ÜNB",IF(COUNTBLANK(L37:M37)=0,"nur max. eine Angabe in den Spalte L oder Spalte M möglich",IF(OR(ISBLANK(J37),K37=0),"",IF(K37&gt;0,K37*IF(ISBLANK(VLOOKUP(J37,Umlagekategorien!$B$31:$J$45,9,FALSE)),MIN(L37:M37),VLOOKUP(J37,Umlagekategorien!$B$31:$J$45,9,FALSE)),"")/100)))</f>
        <v/>
      </c>
    </row>
    <row r="38" spans="1:14" s="22" customFormat="1">
      <c r="A38" s="445"/>
      <c r="B38" s="447"/>
      <c r="C38" s="445"/>
      <c r="D38" s="445"/>
      <c r="E38" s="444"/>
      <c r="F38" s="444"/>
      <c r="G38" s="447"/>
      <c r="H38" s="446"/>
      <c r="I38" s="443"/>
      <c r="J38" s="447"/>
      <c r="K38" s="440"/>
      <c r="L38" s="158"/>
      <c r="M38" s="164"/>
      <c r="N38" s="109" t="str">
        <f>IF(RIGHT(J38,2)="SU","Ermittlung EEG-Umlage erfolgt durch ÜNB",IF(COUNTBLANK(L38:M38)=0,"nur max. eine Angabe in den Spalte L oder Spalte M möglich",IF(OR(ISBLANK(J38),K38=0),"",IF(K38&gt;0,K38*IF(ISBLANK(VLOOKUP(J38,Umlagekategorien!$B$31:$J$45,9,FALSE)),MIN(L38:M38),VLOOKUP(J38,Umlagekategorien!$B$31:$J$45,9,FALSE)),"")/100)))</f>
        <v/>
      </c>
    </row>
    <row r="39" spans="1:14" s="22" customFormat="1">
      <c r="A39" s="445"/>
      <c r="B39" s="447"/>
      <c r="C39" s="445"/>
      <c r="D39" s="445"/>
      <c r="E39" s="444"/>
      <c r="F39" s="444"/>
      <c r="G39" s="447"/>
      <c r="H39" s="446"/>
      <c r="I39" s="443"/>
      <c r="J39" s="447"/>
      <c r="K39" s="440"/>
      <c r="L39" s="158"/>
      <c r="M39" s="164"/>
      <c r="N39" s="109" t="str">
        <f>IF(RIGHT(J39,2)="SU","Ermittlung EEG-Umlage erfolgt durch ÜNB",IF(COUNTBLANK(L39:M39)=0,"nur max. eine Angabe in den Spalte L oder Spalte M möglich",IF(OR(ISBLANK(J39),K39=0),"",IF(K39&gt;0,K39*IF(ISBLANK(VLOOKUP(J39,Umlagekategorien!$B$31:$J$45,9,FALSE)),MIN(L39:M39),VLOOKUP(J39,Umlagekategorien!$B$31:$J$45,9,FALSE)),"")/100)))</f>
        <v/>
      </c>
    </row>
    <row r="40" spans="1:14" s="22" customFormat="1">
      <c r="A40" s="445"/>
      <c r="B40" s="447"/>
      <c r="C40" s="445"/>
      <c r="D40" s="445"/>
      <c r="E40" s="444"/>
      <c r="F40" s="444"/>
      <c r="G40" s="447"/>
      <c r="H40" s="446"/>
      <c r="I40" s="443"/>
      <c r="J40" s="447"/>
      <c r="K40" s="440"/>
      <c r="L40" s="158"/>
      <c r="M40" s="164"/>
      <c r="N40" s="109" t="str">
        <f>IF(RIGHT(J40,2)="SU","Ermittlung EEG-Umlage erfolgt durch ÜNB",IF(COUNTBLANK(L40:M40)=0,"nur max. eine Angabe in den Spalte L oder Spalte M möglich",IF(OR(ISBLANK(J40),K40=0),"",IF(K40&gt;0,K40*IF(ISBLANK(VLOOKUP(J40,Umlagekategorien!$B$31:$J$45,9,FALSE)),MIN(L40:M40),VLOOKUP(J40,Umlagekategorien!$B$31:$J$45,9,FALSE)),"")/100)))</f>
        <v/>
      </c>
    </row>
    <row r="41" spans="1:14" s="22" customFormat="1">
      <c r="A41" s="445"/>
      <c r="B41" s="447"/>
      <c r="C41" s="445"/>
      <c r="D41" s="445"/>
      <c r="E41" s="444"/>
      <c r="F41" s="444"/>
      <c r="G41" s="447"/>
      <c r="H41" s="446"/>
      <c r="I41" s="443"/>
      <c r="J41" s="447"/>
      <c r="K41" s="440"/>
      <c r="L41" s="158"/>
      <c r="M41" s="164"/>
      <c r="N41" s="109" t="str">
        <f>IF(RIGHT(J41,2)="SU","Ermittlung EEG-Umlage erfolgt durch ÜNB",IF(COUNTBLANK(L41:M41)=0,"nur max. eine Angabe in den Spalte L oder Spalte M möglich",IF(OR(ISBLANK(J41),K41=0),"",IF(K41&gt;0,K41*IF(ISBLANK(VLOOKUP(J41,Umlagekategorien!$B$31:$J$45,9,FALSE)),MIN(L41:M41),VLOOKUP(J41,Umlagekategorien!$B$31:$J$45,9,FALSE)),"")/100)))</f>
        <v/>
      </c>
    </row>
    <row r="42" spans="1:14" s="22" customFormat="1">
      <c r="A42" s="445"/>
      <c r="B42" s="447"/>
      <c r="C42" s="445"/>
      <c r="D42" s="445"/>
      <c r="E42" s="444"/>
      <c r="F42" s="444"/>
      <c r="G42" s="447"/>
      <c r="H42" s="446"/>
      <c r="I42" s="443"/>
      <c r="J42" s="447"/>
      <c r="K42" s="440"/>
      <c r="L42" s="158"/>
      <c r="M42" s="164"/>
      <c r="N42" s="109" t="str">
        <f>IF(RIGHT(J42,2)="SU","Ermittlung EEG-Umlage erfolgt durch ÜNB",IF(COUNTBLANK(L42:M42)=0,"nur max. eine Angabe in den Spalte L oder Spalte M möglich",IF(OR(ISBLANK(J42),K42=0),"",IF(K42&gt;0,K42*IF(ISBLANK(VLOOKUP(J42,Umlagekategorien!$B$31:$J$45,9,FALSE)),MIN(L42:M42),VLOOKUP(J42,Umlagekategorien!$B$31:$J$45,9,FALSE)),"")/100)))</f>
        <v/>
      </c>
    </row>
    <row r="43" spans="1:14" s="22" customFormat="1">
      <c r="A43" s="445"/>
      <c r="B43" s="447"/>
      <c r="C43" s="445"/>
      <c r="D43" s="445"/>
      <c r="E43" s="444"/>
      <c r="F43" s="444"/>
      <c r="G43" s="447"/>
      <c r="H43" s="446"/>
      <c r="I43" s="443"/>
      <c r="J43" s="447"/>
      <c r="K43" s="440"/>
      <c r="L43" s="158"/>
      <c r="M43" s="164"/>
      <c r="N43" s="109" t="str">
        <f>IF(RIGHT(J43,2)="SU","Ermittlung EEG-Umlage erfolgt durch ÜNB",IF(COUNTBLANK(L43:M43)=0,"nur max. eine Angabe in den Spalte L oder Spalte M möglich",IF(OR(ISBLANK(J43),K43=0),"",IF(K43&gt;0,K43*IF(ISBLANK(VLOOKUP(J43,Umlagekategorien!$B$31:$J$45,9,FALSE)),MIN(L43:M43),VLOOKUP(J43,Umlagekategorien!$B$31:$J$45,9,FALSE)),"")/100)))</f>
        <v/>
      </c>
    </row>
    <row r="44" spans="1:14" s="22" customFormat="1">
      <c r="A44" s="445"/>
      <c r="B44" s="447"/>
      <c r="C44" s="445"/>
      <c r="D44" s="445"/>
      <c r="E44" s="444"/>
      <c r="F44" s="444"/>
      <c r="G44" s="447"/>
      <c r="H44" s="446"/>
      <c r="I44" s="443"/>
      <c r="J44" s="447"/>
      <c r="K44" s="440"/>
      <c r="L44" s="158"/>
      <c r="M44" s="164"/>
      <c r="N44" s="109" t="str">
        <f>IF(RIGHT(J44,2)="SU","Ermittlung EEG-Umlage erfolgt durch ÜNB",IF(COUNTBLANK(L44:M44)=0,"nur max. eine Angabe in den Spalte L oder Spalte M möglich",IF(OR(ISBLANK(J44),K44=0),"",IF(K44&gt;0,K44*IF(ISBLANK(VLOOKUP(J44,Umlagekategorien!$B$31:$J$45,9,FALSE)),MIN(L44:M44),VLOOKUP(J44,Umlagekategorien!$B$31:$J$45,9,FALSE)),"")/100)))</f>
        <v/>
      </c>
    </row>
    <row r="45" spans="1:14" s="22" customFormat="1">
      <c r="A45" s="445"/>
      <c r="B45" s="447"/>
      <c r="C45" s="445"/>
      <c r="D45" s="445"/>
      <c r="E45" s="444"/>
      <c r="F45" s="444"/>
      <c r="G45" s="447"/>
      <c r="H45" s="446"/>
      <c r="I45" s="443"/>
      <c r="J45" s="447"/>
      <c r="K45" s="440"/>
      <c r="L45" s="158"/>
      <c r="M45" s="164"/>
      <c r="N45" s="109" t="str">
        <f>IF(RIGHT(J45,2)="SU","Ermittlung EEG-Umlage erfolgt durch ÜNB",IF(COUNTBLANK(L45:M45)=0,"nur max. eine Angabe in den Spalte L oder Spalte M möglich",IF(OR(ISBLANK(J45),K45=0),"",IF(K45&gt;0,K45*IF(ISBLANK(VLOOKUP(J45,Umlagekategorien!$B$31:$J$45,9,FALSE)),MIN(L45:M45),VLOOKUP(J45,Umlagekategorien!$B$31:$J$45,9,FALSE)),"")/100)))</f>
        <v/>
      </c>
    </row>
    <row r="46" spans="1:14" s="22" customFormat="1">
      <c r="A46" s="445"/>
      <c r="B46" s="447"/>
      <c r="C46" s="445"/>
      <c r="D46" s="445"/>
      <c r="E46" s="444"/>
      <c r="F46" s="444"/>
      <c r="G46" s="447"/>
      <c r="H46" s="446"/>
      <c r="I46" s="443"/>
      <c r="J46" s="447"/>
      <c r="K46" s="440"/>
      <c r="L46" s="158"/>
      <c r="M46" s="164"/>
      <c r="N46" s="109" t="str">
        <f>IF(RIGHT(J46,2)="SU","Ermittlung EEG-Umlage erfolgt durch ÜNB",IF(COUNTBLANK(L46:M46)=0,"nur max. eine Angabe in den Spalte L oder Spalte M möglich",IF(OR(ISBLANK(J46),K46=0),"",IF(K46&gt;0,K46*IF(ISBLANK(VLOOKUP(J46,Umlagekategorien!$B$31:$J$45,9,FALSE)),MIN(L46:M46),VLOOKUP(J46,Umlagekategorien!$B$31:$J$45,9,FALSE)),"")/100)))</f>
        <v/>
      </c>
    </row>
    <row r="47" spans="1:14" s="22" customFormat="1">
      <c r="A47" s="445"/>
      <c r="B47" s="447"/>
      <c r="C47" s="445"/>
      <c r="D47" s="445"/>
      <c r="E47" s="444"/>
      <c r="F47" s="444"/>
      <c r="G47" s="447"/>
      <c r="H47" s="446"/>
      <c r="I47" s="443"/>
      <c r="J47" s="447"/>
      <c r="K47" s="440"/>
      <c r="L47" s="158"/>
      <c r="M47" s="164"/>
      <c r="N47" s="109" t="str">
        <f>IF(RIGHT(J47,2)="SU","Ermittlung EEG-Umlage erfolgt durch ÜNB",IF(COUNTBLANK(L47:M47)=0,"nur max. eine Angabe in den Spalte L oder Spalte M möglich",IF(OR(ISBLANK(J47),K47=0),"",IF(K47&gt;0,K47*IF(ISBLANK(VLOOKUP(J47,Umlagekategorien!$B$31:$J$45,9,FALSE)),MIN(L47:M47),VLOOKUP(J47,Umlagekategorien!$B$31:$J$45,9,FALSE)),"")/100)))</f>
        <v/>
      </c>
    </row>
    <row r="48" spans="1:14" s="22" customFormat="1">
      <c r="A48" s="445"/>
      <c r="B48" s="447"/>
      <c r="C48" s="445"/>
      <c r="D48" s="445"/>
      <c r="E48" s="444"/>
      <c r="F48" s="444"/>
      <c r="G48" s="447"/>
      <c r="H48" s="446"/>
      <c r="I48" s="443"/>
      <c r="J48" s="447"/>
      <c r="K48" s="440"/>
      <c r="L48" s="158"/>
      <c r="M48" s="164"/>
      <c r="N48" s="109" t="str">
        <f>IF(RIGHT(J48,2)="SU","Ermittlung EEG-Umlage erfolgt durch ÜNB",IF(COUNTBLANK(L48:M48)=0,"nur max. eine Angabe in den Spalte L oder Spalte M möglich",IF(OR(ISBLANK(J48),K48=0),"",IF(K48&gt;0,K48*IF(ISBLANK(VLOOKUP(J48,Umlagekategorien!$B$31:$J$45,9,FALSE)),MIN(L48:M48),VLOOKUP(J48,Umlagekategorien!$B$31:$J$45,9,FALSE)),"")/100)))</f>
        <v/>
      </c>
    </row>
    <row r="49" spans="1:14" s="22" customFormat="1">
      <c r="A49" s="445"/>
      <c r="B49" s="447"/>
      <c r="C49" s="445"/>
      <c r="D49" s="445"/>
      <c r="E49" s="444"/>
      <c r="F49" s="444"/>
      <c r="G49" s="447"/>
      <c r="H49" s="446"/>
      <c r="I49" s="443"/>
      <c r="J49" s="447"/>
      <c r="K49" s="440"/>
      <c r="L49" s="158"/>
      <c r="M49" s="164"/>
      <c r="N49" s="109" t="str">
        <f>IF(RIGHT(J49,2)="SU","Ermittlung EEG-Umlage erfolgt durch ÜNB",IF(COUNTBLANK(L49:M49)=0,"nur max. eine Angabe in den Spalte L oder Spalte M möglich",IF(OR(ISBLANK(J49),K49=0),"",IF(K49&gt;0,K49*IF(ISBLANK(VLOOKUP(J49,Umlagekategorien!$B$31:$J$45,9,FALSE)),MIN(L49:M49),VLOOKUP(J49,Umlagekategorien!$B$31:$J$45,9,FALSE)),"")/100)))</f>
        <v/>
      </c>
    </row>
    <row r="50" spans="1:14" s="22" customFormat="1">
      <c r="A50" s="445"/>
      <c r="B50" s="447"/>
      <c r="C50" s="445"/>
      <c r="D50" s="445"/>
      <c r="E50" s="444"/>
      <c r="F50" s="444"/>
      <c r="G50" s="447"/>
      <c r="H50" s="446"/>
      <c r="I50" s="443"/>
      <c r="J50" s="447"/>
      <c r="K50" s="440"/>
      <c r="L50" s="158"/>
      <c r="M50" s="164"/>
      <c r="N50" s="109" t="str">
        <f>IF(RIGHT(J50,2)="SU","Ermittlung EEG-Umlage erfolgt durch ÜNB",IF(COUNTBLANK(L50:M50)=0,"nur max. eine Angabe in den Spalte L oder Spalte M möglich",IF(OR(ISBLANK(J50),K50=0),"",IF(K50&gt;0,K50*IF(ISBLANK(VLOOKUP(J50,Umlagekategorien!$B$31:$J$45,9,FALSE)),MIN(L50:M50),VLOOKUP(J50,Umlagekategorien!$B$31:$J$45,9,FALSE)),"")/100)))</f>
        <v/>
      </c>
    </row>
    <row r="51" spans="1:14" s="22" customFormat="1">
      <c r="A51" s="445"/>
      <c r="B51" s="447"/>
      <c r="C51" s="445"/>
      <c r="D51" s="445"/>
      <c r="E51" s="444"/>
      <c r="F51" s="444"/>
      <c r="G51" s="447"/>
      <c r="H51" s="446"/>
      <c r="I51" s="443"/>
      <c r="J51" s="447"/>
      <c r="K51" s="440"/>
      <c r="L51" s="158"/>
      <c r="M51" s="164"/>
      <c r="N51" s="109" t="str">
        <f>IF(RIGHT(J51,2)="SU","Ermittlung EEG-Umlage erfolgt durch ÜNB",IF(COUNTBLANK(L51:M51)=0,"nur max. eine Angabe in den Spalte L oder Spalte M möglich",IF(OR(ISBLANK(J51),K51=0),"",IF(K51&gt;0,K51*IF(ISBLANK(VLOOKUP(J51,Umlagekategorien!$B$31:$J$45,9,FALSE)),MIN(L51:M51),VLOOKUP(J51,Umlagekategorien!$B$31:$J$45,9,FALSE)),"")/100)))</f>
        <v/>
      </c>
    </row>
    <row r="52" spans="1:14" s="22" customFormat="1">
      <c r="A52" s="445"/>
      <c r="B52" s="447"/>
      <c r="C52" s="445"/>
      <c r="D52" s="445"/>
      <c r="E52" s="444"/>
      <c r="F52" s="444"/>
      <c r="G52" s="447"/>
      <c r="H52" s="446"/>
      <c r="I52" s="443"/>
      <c r="J52" s="447"/>
      <c r="K52" s="440"/>
      <c r="L52" s="158"/>
      <c r="M52" s="164"/>
      <c r="N52" s="109" t="str">
        <f>IF(RIGHT(J52,2)="SU","Ermittlung EEG-Umlage erfolgt durch ÜNB",IF(COUNTBLANK(L52:M52)=0,"nur max. eine Angabe in den Spalte L oder Spalte M möglich",IF(OR(ISBLANK(J52),K52=0),"",IF(K52&gt;0,K52*IF(ISBLANK(VLOOKUP(J52,Umlagekategorien!$B$31:$J$45,9,FALSE)),MIN(L52:M52),VLOOKUP(J52,Umlagekategorien!$B$31:$J$45,9,FALSE)),"")/100)))</f>
        <v/>
      </c>
    </row>
    <row r="53" spans="1:14" s="22" customFormat="1">
      <c r="A53" s="445"/>
      <c r="B53" s="447"/>
      <c r="C53" s="445"/>
      <c r="D53" s="445"/>
      <c r="E53" s="444"/>
      <c r="F53" s="444"/>
      <c r="G53" s="447"/>
      <c r="H53" s="446"/>
      <c r="I53" s="443"/>
      <c r="J53" s="447"/>
      <c r="K53" s="440"/>
      <c r="L53" s="158"/>
      <c r="M53" s="164"/>
      <c r="N53" s="109" t="str">
        <f>IF(RIGHT(J53,2)="SU","Ermittlung EEG-Umlage erfolgt durch ÜNB",IF(COUNTBLANK(L53:M53)=0,"nur max. eine Angabe in den Spalte L oder Spalte M möglich",IF(OR(ISBLANK(J53),K53=0),"",IF(K53&gt;0,K53*IF(ISBLANK(VLOOKUP(J53,Umlagekategorien!$B$31:$J$45,9,FALSE)),MIN(L53:M53),VLOOKUP(J53,Umlagekategorien!$B$31:$J$45,9,FALSE)),"")/100)))</f>
        <v/>
      </c>
    </row>
    <row r="54" spans="1:14" s="22" customFormat="1">
      <c r="A54" s="445"/>
      <c r="B54" s="447"/>
      <c r="C54" s="445"/>
      <c r="D54" s="445"/>
      <c r="E54" s="444"/>
      <c r="F54" s="444"/>
      <c r="G54" s="447"/>
      <c r="H54" s="446"/>
      <c r="I54" s="443"/>
      <c r="J54" s="447"/>
      <c r="K54" s="440"/>
      <c r="L54" s="158"/>
      <c r="M54" s="164"/>
      <c r="N54" s="109" t="str">
        <f>IF(RIGHT(J54,2)="SU","Ermittlung EEG-Umlage erfolgt durch ÜNB",IF(COUNTBLANK(L54:M54)=0,"nur max. eine Angabe in den Spalte L oder Spalte M möglich",IF(OR(ISBLANK(J54),K54=0),"",IF(K54&gt;0,K54*IF(ISBLANK(VLOOKUP(J54,Umlagekategorien!$B$31:$J$45,9,FALSE)),MIN(L54:M54),VLOOKUP(J54,Umlagekategorien!$B$31:$J$45,9,FALSE)),"")/100)))</f>
        <v/>
      </c>
    </row>
    <row r="55" spans="1:14" s="22" customFormat="1">
      <c r="A55" s="445"/>
      <c r="B55" s="447"/>
      <c r="C55" s="445"/>
      <c r="D55" s="445"/>
      <c r="E55" s="444"/>
      <c r="F55" s="444"/>
      <c r="G55" s="447"/>
      <c r="H55" s="446"/>
      <c r="I55" s="443"/>
      <c r="J55" s="447"/>
      <c r="K55" s="440"/>
      <c r="L55" s="158"/>
      <c r="M55" s="164"/>
      <c r="N55" s="109" t="str">
        <f>IF(RIGHT(J55,2)="SU","Ermittlung EEG-Umlage erfolgt durch ÜNB",IF(COUNTBLANK(L55:M55)=0,"nur max. eine Angabe in den Spalte L oder Spalte M möglich",IF(OR(ISBLANK(J55),K55=0),"",IF(K55&gt;0,K55*IF(ISBLANK(VLOOKUP(J55,Umlagekategorien!$B$31:$J$45,9,FALSE)),MIN(L55:M55),VLOOKUP(J55,Umlagekategorien!$B$31:$J$45,9,FALSE)),"")/100)))</f>
        <v/>
      </c>
    </row>
    <row r="56" spans="1:14" s="22" customFormat="1">
      <c r="A56" s="445"/>
      <c r="B56" s="447"/>
      <c r="C56" s="445"/>
      <c r="D56" s="445"/>
      <c r="E56" s="444"/>
      <c r="F56" s="444"/>
      <c r="G56" s="447"/>
      <c r="H56" s="446"/>
      <c r="I56" s="443"/>
      <c r="J56" s="447"/>
      <c r="K56" s="440"/>
      <c r="L56" s="158"/>
      <c r="M56" s="164"/>
      <c r="N56" s="109" t="str">
        <f>IF(RIGHT(J56,2)="SU","Ermittlung EEG-Umlage erfolgt durch ÜNB",IF(COUNTBLANK(L56:M56)=0,"nur max. eine Angabe in den Spalte L oder Spalte M möglich",IF(OR(ISBLANK(J56),K56=0),"",IF(K56&gt;0,K56*IF(ISBLANK(VLOOKUP(J56,Umlagekategorien!$B$31:$J$45,9,FALSE)),MIN(L56:M56),VLOOKUP(J56,Umlagekategorien!$B$31:$J$45,9,FALSE)),"")/100)))</f>
        <v/>
      </c>
    </row>
    <row r="57" spans="1:14" s="22" customFormat="1">
      <c r="A57" s="445"/>
      <c r="B57" s="447"/>
      <c r="C57" s="445"/>
      <c r="D57" s="445"/>
      <c r="E57" s="444"/>
      <c r="F57" s="444"/>
      <c r="G57" s="447"/>
      <c r="H57" s="446"/>
      <c r="I57" s="443"/>
      <c r="J57" s="447"/>
      <c r="K57" s="440"/>
      <c r="L57" s="158"/>
      <c r="M57" s="164"/>
      <c r="N57" s="109" t="str">
        <f>IF(RIGHT(J57,2)="SU","Ermittlung EEG-Umlage erfolgt durch ÜNB",IF(COUNTBLANK(L57:M57)=0,"nur max. eine Angabe in den Spalte L oder Spalte M möglich",IF(OR(ISBLANK(J57),K57=0),"",IF(K57&gt;0,K57*IF(ISBLANK(VLOOKUP(J57,Umlagekategorien!$B$31:$J$45,9,FALSE)),MIN(L57:M57),VLOOKUP(J57,Umlagekategorien!$B$31:$J$45,9,FALSE)),"")/100)))</f>
        <v/>
      </c>
    </row>
    <row r="58" spans="1:14" s="22" customFormat="1">
      <c r="A58" s="445"/>
      <c r="B58" s="447"/>
      <c r="C58" s="445"/>
      <c r="D58" s="445"/>
      <c r="E58" s="444"/>
      <c r="F58" s="444"/>
      <c r="G58" s="447"/>
      <c r="H58" s="446"/>
      <c r="I58" s="443"/>
      <c r="J58" s="447"/>
      <c r="K58" s="440"/>
      <c r="L58" s="158"/>
      <c r="M58" s="164"/>
      <c r="N58" s="109" t="str">
        <f>IF(RIGHT(J58,2)="SU","Ermittlung EEG-Umlage erfolgt durch ÜNB",IF(COUNTBLANK(L58:M58)=0,"nur max. eine Angabe in den Spalte L oder Spalte M möglich",IF(OR(ISBLANK(J58),K58=0),"",IF(K58&gt;0,K58*IF(ISBLANK(VLOOKUP(J58,Umlagekategorien!$B$31:$J$45,9,FALSE)),MIN(L58:M58),VLOOKUP(J58,Umlagekategorien!$B$31:$J$45,9,FALSE)),"")/100)))</f>
        <v/>
      </c>
    </row>
    <row r="59" spans="1:14" s="22" customFormat="1">
      <c r="A59" s="445"/>
      <c r="B59" s="447"/>
      <c r="C59" s="445"/>
      <c r="D59" s="445"/>
      <c r="E59" s="444"/>
      <c r="F59" s="444"/>
      <c r="G59" s="447"/>
      <c r="H59" s="446"/>
      <c r="I59" s="443"/>
      <c r="J59" s="447"/>
      <c r="K59" s="440"/>
      <c r="L59" s="158"/>
      <c r="M59" s="164"/>
      <c r="N59" s="109" t="str">
        <f>IF(RIGHT(J59,2)="SU","Ermittlung EEG-Umlage erfolgt durch ÜNB",IF(COUNTBLANK(L59:M59)=0,"nur max. eine Angabe in den Spalte L oder Spalte M möglich",IF(OR(ISBLANK(J59),K59=0),"",IF(K59&gt;0,K59*IF(ISBLANK(VLOOKUP(J59,Umlagekategorien!$B$31:$J$45,9,FALSE)),MIN(L59:M59),VLOOKUP(J59,Umlagekategorien!$B$31:$J$45,9,FALSE)),"")/100)))</f>
        <v/>
      </c>
    </row>
    <row r="60" spans="1:14" s="22" customFormat="1">
      <c r="A60" s="445"/>
      <c r="B60" s="447"/>
      <c r="C60" s="445"/>
      <c r="D60" s="445"/>
      <c r="E60" s="444"/>
      <c r="F60" s="444"/>
      <c r="G60" s="447"/>
      <c r="H60" s="446"/>
      <c r="I60" s="443"/>
      <c r="J60" s="447"/>
      <c r="K60" s="440"/>
      <c r="L60" s="158"/>
      <c r="M60" s="164"/>
      <c r="N60" s="109" t="str">
        <f>IF(RIGHT(J60,2)="SU","Ermittlung EEG-Umlage erfolgt durch ÜNB",IF(COUNTBLANK(L60:M60)=0,"nur max. eine Angabe in den Spalte L oder Spalte M möglich",IF(OR(ISBLANK(J60),K60=0),"",IF(K60&gt;0,K60*IF(ISBLANK(VLOOKUP(J60,Umlagekategorien!$B$31:$J$45,9,FALSE)),MIN(L60:M60),VLOOKUP(J60,Umlagekategorien!$B$31:$J$45,9,FALSE)),"")/100)))</f>
        <v/>
      </c>
    </row>
    <row r="61" spans="1:14" s="22" customFormat="1">
      <c r="A61" s="445"/>
      <c r="B61" s="447"/>
      <c r="C61" s="445"/>
      <c r="D61" s="445"/>
      <c r="E61" s="444"/>
      <c r="F61" s="444"/>
      <c r="G61" s="447"/>
      <c r="H61" s="446"/>
      <c r="I61" s="443"/>
      <c r="J61" s="447"/>
      <c r="K61" s="440"/>
      <c r="L61" s="158"/>
      <c r="M61" s="164"/>
      <c r="N61" s="109" t="str">
        <f>IF(RIGHT(J61,2)="SU","Ermittlung EEG-Umlage erfolgt durch ÜNB",IF(COUNTBLANK(L61:M61)=0,"nur max. eine Angabe in den Spalte L oder Spalte M möglich",IF(OR(ISBLANK(J61),K61=0),"",IF(K61&gt;0,K61*IF(ISBLANK(VLOOKUP(J61,Umlagekategorien!$B$31:$J$45,9,FALSE)),MIN(L61:M61),VLOOKUP(J61,Umlagekategorien!$B$31:$J$45,9,FALSE)),"")/100)))</f>
        <v/>
      </c>
    </row>
    <row r="62" spans="1:14" s="22" customFormat="1">
      <c r="A62" s="445"/>
      <c r="B62" s="447"/>
      <c r="C62" s="445"/>
      <c r="D62" s="445"/>
      <c r="E62" s="444"/>
      <c r="F62" s="444"/>
      <c r="G62" s="447"/>
      <c r="H62" s="446"/>
      <c r="I62" s="443"/>
      <c r="J62" s="447"/>
      <c r="K62" s="440"/>
      <c r="L62" s="158"/>
      <c r="M62" s="164"/>
      <c r="N62" s="109" t="str">
        <f>IF(RIGHT(J62,2)="SU","Ermittlung EEG-Umlage erfolgt durch ÜNB",IF(COUNTBLANK(L62:M62)=0,"nur max. eine Angabe in den Spalte L oder Spalte M möglich",IF(OR(ISBLANK(J62),K62=0),"",IF(K62&gt;0,K62*IF(ISBLANK(VLOOKUP(J62,Umlagekategorien!$B$31:$J$45,9,FALSE)),MIN(L62:M62),VLOOKUP(J62,Umlagekategorien!$B$31:$J$45,9,FALSE)),"")/100)))</f>
        <v/>
      </c>
    </row>
    <row r="63" spans="1:14" s="22" customFormat="1">
      <c r="A63" s="445"/>
      <c r="B63" s="447"/>
      <c r="C63" s="445"/>
      <c r="D63" s="445"/>
      <c r="E63" s="444"/>
      <c r="F63" s="444"/>
      <c r="G63" s="447"/>
      <c r="H63" s="446"/>
      <c r="I63" s="443"/>
      <c r="J63" s="447"/>
      <c r="K63" s="440"/>
      <c r="L63" s="158"/>
      <c r="M63" s="164"/>
      <c r="N63" s="109" t="str">
        <f>IF(RIGHT(J63,2)="SU","Ermittlung EEG-Umlage erfolgt durch ÜNB",IF(COUNTBLANK(L63:M63)=0,"nur max. eine Angabe in den Spalte L oder Spalte M möglich",IF(OR(ISBLANK(J63),K63=0),"",IF(K63&gt;0,K63*IF(ISBLANK(VLOOKUP(J63,Umlagekategorien!$B$31:$J$45,9,FALSE)),MIN(L63:M63),VLOOKUP(J63,Umlagekategorien!$B$31:$J$45,9,FALSE)),"")/100)))</f>
        <v/>
      </c>
    </row>
    <row r="64" spans="1:14" s="22" customFormat="1">
      <c r="A64" s="445"/>
      <c r="B64" s="447"/>
      <c r="C64" s="445"/>
      <c r="D64" s="445"/>
      <c r="E64" s="444"/>
      <c r="F64" s="444"/>
      <c r="G64" s="447"/>
      <c r="H64" s="446"/>
      <c r="I64" s="443"/>
      <c r="J64" s="447"/>
      <c r="K64" s="440"/>
      <c r="L64" s="158"/>
      <c r="M64" s="164"/>
      <c r="N64" s="109" t="str">
        <f>IF(RIGHT(J64,2)="SU","Ermittlung EEG-Umlage erfolgt durch ÜNB",IF(COUNTBLANK(L64:M64)=0,"nur max. eine Angabe in den Spalte L oder Spalte M möglich",IF(OR(ISBLANK(J64),K64=0),"",IF(K64&gt;0,K64*IF(ISBLANK(VLOOKUP(J64,Umlagekategorien!$B$31:$J$45,9,FALSE)),MIN(L64:M64),VLOOKUP(J64,Umlagekategorien!$B$31:$J$45,9,FALSE)),"")/100)))</f>
        <v/>
      </c>
    </row>
    <row r="65" spans="1:14" s="22" customFormat="1">
      <c r="A65" s="445"/>
      <c r="B65" s="447"/>
      <c r="C65" s="445"/>
      <c r="D65" s="445"/>
      <c r="E65" s="444"/>
      <c r="F65" s="444"/>
      <c r="G65" s="447"/>
      <c r="H65" s="446"/>
      <c r="I65" s="443"/>
      <c r="J65" s="447"/>
      <c r="K65" s="440"/>
      <c r="L65" s="158"/>
      <c r="M65" s="164"/>
      <c r="N65" s="109" t="str">
        <f>IF(RIGHT(J65,2)="SU","Ermittlung EEG-Umlage erfolgt durch ÜNB",IF(COUNTBLANK(L65:M65)=0,"nur max. eine Angabe in den Spalte L oder Spalte M möglich",IF(OR(ISBLANK(J65),K65=0),"",IF(K65&gt;0,K65*IF(ISBLANK(VLOOKUP(J65,Umlagekategorien!$B$31:$J$45,9,FALSE)),MIN(L65:M65),VLOOKUP(J65,Umlagekategorien!$B$31:$J$45,9,FALSE)),"")/100)))</f>
        <v/>
      </c>
    </row>
    <row r="66" spans="1:14" s="22" customFormat="1">
      <c r="A66" s="445"/>
      <c r="B66" s="447"/>
      <c r="C66" s="445"/>
      <c r="D66" s="445"/>
      <c r="E66" s="444"/>
      <c r="F66" s="444"/>
      <c r="G66" s="447"/>
      <c r="H66" s="446"/>
      <c r="I66" s="443"/>
      <c r="J66" s="447"/>
      <c r="K66" s="440"/>
      <c r="L66" s="158"/>
      <c r="M66" s="164"/>
      <c r="N66" s="109" t="str">
        <f>IF(RIGHT(J66,2)="SU","Ermittlung EEG-Umlage erfolgt durch ÜNB",IF(COUNTBLANK(L66:M66)=0,"nur max. eine Angabe in den Spalte L oder Spalte M möglich",IF(OR(ISBLANK(J66),K66=0),"",IF(K66&gt;0,K66*IF(ISBLANK(VLOOKUP(J66,Umlagekategorien!$B$31:$J$45,9,FALSE)),MIN(L66:M66),VLOOKUP(J66,Umlagekategorien!$B$31:$J$45,9,FALSE)),"")/100)))</f>
        <v/>
      </c>
    </row>
    <row r="67" spans="1:14" s="22" customFormat="1">
      <c r="A67" s="445"/>
      <c r="B67" s="447"/>
      <c r="C67" s="445"/>
      <c r="D67" s="445"/>
      <c r="E67" s="444"/>
      <c r="F67" s="444"/>
      <c r="G67" s="447"/>
      <c r="H67" s="446"/>
      <c r="I67" s="443"/>
      <c r="J67" s="447"/>
      <c r="K67" s="440"/>
      <c r="L67" s="158"/>
      <c r="M67" s="164"/>
      <c r="N67" s="109" t="str">
        <f>IF(RIGHT(J67,2)="SU","Ermittlung EEG-Umlage erfolgt durch ÜNB",IF(COUNTBLANK(L67:M67)=0,"nur max. eine Angabe in den Spalte L oder Spalte M möglich",IF(OR(ISBLANK(J67),K67=0),"",IF(K67&gt;0,K67*IF(ISBLANK(VLOOKUP(J67,Umlagekategorien!$B$31:$J$45,9,FALSE)),MIN(L67:M67),VLOOKUP(J67,Umlagekategorien!$B$31:$J$45,9,FALSE)),"")/100)))</f>
        <v/>
      </c>
    </row>
    <row r="68" spans="1:14" s="22" customFormat="1">
      <c r="A68" s="445"/>
      <c r="B68" s="447"/>
      <c r="C68" s="445"/>
      <c r="D68" s="445"/>
      <c r="E68" s="444"/>
      <c r="F68" s="444"/>
      <c r="G68" s="447"/>
      <c r="H68" s="446"/>
      <c r="I68" s="443"/>
      <c r="J68" s="447"/>
      <c r="K68" s="440"/>
      <c r="L68" s="158"/>
      <c r="M68" s="164"/>
      <c r="N68" s="109" t="str">
        <f>IF(RIGHT(J68,2)="SU","Ermittlung EEG-Umlage erfolgt durch ÜNB",IF(COUNTBLANK(L68:M68)=0,"nur max. eine Angabe in den Spalte L oder Spalte M möglich",IF(OR(ISBLANK(J68),K68=0),"",IF(K68&gt;0,K68*IF(ISBLANK(VLOOKUP(J68,Umlagekategorien!$B$31:$J$45,9,FALSE)),MIN(L68:M68),VLOOKUP(J68,Umlagekategorien!$B$31:$J$45,9,FALSE)),"")/100)))</f>
        <v/>
      </c>
    </row>
    <row r="69" spans="1:14" s="22" customFormat="1">
      <c r="A69" s="445"/>
      <c r="B69" s="447"/>
      <c r="C69" s="445"/>
      <c r="D69" s="445"/>
      <c r="E69" s="444"/>
      <c r="F69" s="444"/>
      <c r="G69" s="447"/>
      <c r="H69" s="446"/>
      <c r="I69" s="443"/>
      <c r="J69" s="447"/>
      <c r="K69" s="440"/>
      <c r="L69" s="158"/>
      <c r="M69" s="164"/>
      <c r="N69" s="109" t="str">
        <f>IF(RIGHT(J69,2)="SU","Ermittlung EEG-Umlage erfolgt durch ÜNB",IF(COUNTBLANK(L69:M69)=0,"nur max. eine Angabe in den Spalte L oder Spalte M möglich",IF(OR(ISBLANK(J69),K69=0),"",IF(K69&gt;0,K69*IF(ISBLANK(VLOOKUP(J69,Umlagekategorien!$B$31:$J$45,9,FALSE)),MIN(L69:M69),VLOOKUP(J69,Umlagekategorien!$B$31:$J$45,9,FALSE)),"")/100)))</f>
        <v/>
      </c>
    </row>
    <row r="70" spans="1:14" s="22" customFormat="1">
      <c r="A70" s="445"/>
      <c r="B70" s="447"/>
      <c r="C70" s="445"/>
      <c r="D70" s="445"/>
      <c r="E70" s="444"/>
      <c r="F70" s="444"/>
      <c r="G70" s="447"/>
      <c r="H70" s="446"/>
      <c r="I70" s="443"/>
      <c r="J70" s="447"/>
      <c r="K70" s="440"/>
      <c r="L70" s="158"/>
      <c r="M70" s="164"/>
      <c r="N70" s="109" t="str">
        <f>IF(RIGHT(J70,2)="SU","Ermittlung EEG-Umlage erfolgt durch ÜNB",IF(COUNTBLANK(L70:M70)=0,"nur max. eine Angabe in den Spalte L oder Spalte M möglich",IF(OR(ISBLANK(J70),K70=0),"",IF(K70&gt;0,K70*IF(ISBLANK(VLOOKUP(J70,Umlagekategorien!$B$31:$J$45,9,FALSE)),MIN(L70:M70),VLOOKUP(J70,Umlagekategorien!$B$31:$J$45,9,FALSE)),"")/100)))</f>
        <v/>
      </c>
    </row>
    <row r="71" spans="1:14" s="22" customFormat="1">
      <c r="A71" s="445"/>
      <c r="B71" s="447"/>
      <c r="C71" s="445"/>
      <c r="D71" s="445"/>
      <c r="E71" s="444"/>
      <c r="F71" s="444"/>
      <c r="G71" s="447"/>
      <c r="H71" s="446"/>
      <c r="I71" s="443"/>
      <c r="J71" s="447"/>
      <c r="K71" s="440"/>
      <c r="L71" s="158"/>
      <c r="M71" s="164"/>
      <c r="N71" s="109" t="str">
        <f>IF(RIGHT(J71,2)="SU","Ermittlung EEG-Umlage erfolgt durch ÜNB",IF(COUNTBLANK(L71:M71)=0,"nur max. eine Angabe in den Spalte L oder Spalte M möglich",IF(OR(ISBLANK(J71),K71=0),"",IF(K71&gt;0,K71*IF(ISBLANK(VLOOKUP(J71,Umlagekategorien!$B$31:$J$45,9,FALSE)),MIN(L71:M71),VLOOKUP(J71,Umlagekategorien!$B$31:$J$45,9,FALSE)),"")/100)))</f>
        <v/>
      </c>
    </row>
    <row r="72" spans="1:14" s="22" customFormat="1">
      <c r="A72" s="445"/>
      <c r="B72" s="447"/>
      <c r="C72" s="445"/>
      <c r="D72" s="445"/>
      <c r="E72" s="444"/>
      <c r="F72" s="444"/>
      <c r="G72" s="447"/>
      <c r="H72" s="446"/>
      <c r="I72" s="443"/>
      <c r="J72" s="447"/>
      <c r="K72" s="440"/>
      <c r="L72" s="158"/>
      <c r="M72" s="164"/>
      <c r="N72" s="109" t="str">
        <f>IF(RIGHT(J72,2)="SU","Ermittlung EEG-Umlage erfolgt durch ÜNB",IF(COUNTBLANK(L72:M72)=0,"nur max. eine Angabe in den Spalte L oder Spalte M möglich",IF(OR(ISBLANK(J72),K72=0),"",IF(K72&gt;0,K72*IF(ISBLANK(VLOOKUP(J72,Umlagekategorien!$B$31:$J$45,9,FALSE)),MIN(L72:M72),VLOOKUP(J72,Umlagekategorien!$B$31:$J$45,9,FALSE)),"")/100)))</f>
        <v/>
      </c>
    </row>
    <row r="73" spans="1:14" s="22" customFormat="1">
      <c r="A73" s="445"/>
      <c r="B73" s="447"/>
      <c r="C73" s="445"/>
      <c r="D73" s="445"/>
      <c r="E73" s="444"/>
      <c r="F73" s="444"/>
      <c r="G73" s="447"/>
      <c r="H73" s="446"/>
      <c r="I73" s="443"/>
      <c r="J73" s="447"/>
      <c r="K73" s="440"/>
      <c r="L73" s="158"/>
      <c r="M73" s="164"/>
      <c r="N73" s="109" t="str">
        <f>IF(RIGHT(J73,2)="SU","Ermittlung EEG-Umlage erfolgt durch ÜNB",IF(COUNTBLANK(L73:M73)=0,"nur max. eine Angabe in den Spalte L oder Spalte M möglich",IF(OR(ISBLANK(J73),K73=0),"",IF(K73&gt;0,K73*IF(ISBLANK(VLOOKUP(J73,Umlagekategorien!$B$31:$J$45,9,FALSE)),MIN(L73:M73),VLOOKUP(J73,Umlagekategorien!$B$31:$J$45,9,FALSE)),"")/100)))</f>
        <v/>
      </c>
    </row>
    <row r="74" spans="1:14" s="22" customFormat="1">
      <c r="A74" s="445"/>
      <c r="B74" s="447"/>
      <c r="C74" s="445"/>
      <c r="D74" s="445"/>
      <c r="E74" s="444"/>
      <c r="F74" s="444"/>
      <c r="G74" s="447"/>
      <c r="H74" s="446"/>
      <c r="I74" s="443"/>
      <c r="J74" s="447"/>
      <c r="K74" s="440"/>
      <c r="L74" s="158"/>
      <c r="M74" s="164"/>
      <c r="N74" s="109" t="str">
        <f>IF(RIGHT(J74,2)="SU","Ermittlung EEG-Umlage erfolgt durch ÜNB",IF(COUNTBLANK(L74:M74)=0,"nur max. eine Angabe in den Spalte L oder Spalte M möglich",IF(OR(ISBLANK(J74),K74=0),"",IF(K74&gt;0,K74*IF(ISBLANK(VLOOKUP(J74,Umlagekategorien!$B$31:$J$45,9,FALSE)),MIN(L74:M74),VLOOKUP(J74,Umlagekategorien!$B$31:$J$45,9,FALSE)),"")/100)))</f>
        <v/>
      </c>
    </row>
    <row r="75" spans="1:14" s="22" customFormat="1">
      <c r="A75" s="445"/>
      <c r="B75" s="447"/>
      <c r="C75" s="445"/>
      <c r="D75" s="445"/>
      <c r="E75" s="444"/>
      <c r="F75" s="444"/>
      <c r="G75" s="447"/>
      <c r="H75" s="446"/>
      <c r="I75" s="443"/>
      <c r="J75" s="447"/>
      <c r="K75" s="440"/>
      <c r="L75" s="158"/>
      <c r="M75" s="164"/>
      <c r="N75" s="109" t="str">
        <f>IF(RIGHT(J75,2)="SU","Ermittlung EEG-Umlage erfolgt durch ÜNB",IF(COUNTBLANK(L75:M75)=0,"nur max. eine Angabe in den Spalte L oder Spalte M möglich",IF(OR(ISBLANK(J75),K75=0),"",IF(K75&gt;0,K75*IF(ISBLANK(VLOOKUP(J75,Umlagekategorien!$B$31:$J$45,9,FALSE)),MIN(L75:M75),VLOOKUP(J75,Umlagekategorien!$B$31:$J$45,9,FALSE)),"")/100)))</f>
        <v/>
      </c>
    </row>
    <row r="76" spans="1:14" s="22" customFormat="1">
      <c r="A76" s="445"/>
      <c r="B76" s="447"/>
      <c r="C76" s="445"/>
      <c r="D76" s="445"/>
      <c r="E76" s="444"/>
      <c r="F76" s="444"/>
      <c r="G76" s="447"/>
      <c r="H76" s="446"/>
      <c r="I76" s="443"/>
      <c r="J76" s="447"/>
      <c r="K76" s="440"/>
      <c r="L76" s="158"/>
      <c r="M76" s="164"/>
      <c r="N76" s="109" t="str">
        <f>IF(RIGHT(J76,2)="SU","Ermittlung EEG-Umlage erfolgt durch ÜNB",IF(COUNTBLANK(L76:M76)=0,"nur max. eine Angabe in den Spalte L oder Spalte M möglich",IF(OR(ISBLANK(J76),K76=0),"",IF(K76&gt;0,K76*IF(ISBLANK(VLOOKUP(J76,Umlagekategorien!$B$31:$J$45,9,FALSE)),MIN(L76:M76),VLOOKUP(J76,Umlagekategorien!$B$31:$J$45,9,FALSE)),"")/100)))</f>
        <v/>
      </c>
    </row>
    <row r="77" spans="1:14" s="22" customFormat="1">
      <c r="A77" s="445"/>
      <c r="B77" s="447"/>
      <c r="C77" s="445"/>
      <c r="D77" s="445"/>
      <c r="E77" s="444"/>
      <c r="F77" s="444"/>
      <c r="G77" s="447"/>
      <c r="H77" s="446"/>
      <c r="I77" s="443"/>
      <c r="J77" s="447"/>
      <c r="K77" s="440"/>
      <c r="L77" s="158"/>
      <c r="M77" s="164"/>
      <c r="N77" s="109" t="str">
        <f>IF(RIGHT(J77,2)="SU","Ermittlung EEG-Umlage erfolgt durch ÜNB",IF(COUNTBLANK(L77:M77)=0,"nur max. eine Angabe in den Spalte L oder Spalte M möglich",IF(OR(ISBLANK(J77),K77=0),"",IF(K77&gt;0,K77*IF(ISBLANK(VLOOKUP(J77,Umlagekategorien!$B$31:$J$45,9,FALSE)),MIN(L77:M77),VLOOKUP(J77,Umlagekategorien!$B$31:$J$45,9,FALSE)),"")/100)))</f>
        <v/>
      </c>
    </row>
    <row r="78" spans="1:14" s="22" customFormat="1">
      <c r="A78" s="445"/>
      <c r="B78" s="447"/>
      <c r="C78" s="445"/>
      <c r="D78" s="445"/>
      <c r="E78" s="444"/>
      <c r="F78" s="444"/>
      <c r="G78" s="447"/>
      <c r="H78" s="446"/>
      <c r="I78" s="443"/>
      <c r="J78" s="447"/>
      <c r="K78" s="440"/>
      <c r="L78" s="158"/>
      <c r="M78" s="164"/>
      <c r="N78" s="109" t="str">
        <f>IF(RIGHT(J78,2)="SU","Ermittlung EEG-Umlage erfolgt durch ÜNB",IF(COUNTBLANK(L78:M78)=0,"nur max. eine Angabe in den Spalte L oder Spalte M möglich",IF(OR(ISBLANK(J78),K78=0),"",IF(K78&gt;0,K78*IF(ISBLANK(VLOOKUP(J78,Umlagekategorien!$B$31:$J$45,9,FALSE)),MIN(L78:M78),VLOOKUP(J78,Umlagekategorien!$B$31:$J$45,9,FALSE)),"")/100)))</f>
        <v/>
      </c>
    </row>
    <row r="79" spans="1:14" s="22" customFormat="1">
      <c r="A79" s="445"/>
      <c r="B79" s="447"/>
      <c r="C79" s="445"/>
      <c r="D79" s="445"/>
      <c r="E79" s="444"/>
      <c r="F79" s="444"/>
      <c r="G79" s="447"/>
      <c r="H79" s="446"/>
      <c r="I79" s="443"/>
      <c r="J79" s="447"/>
      <c r="K79" s="440"/>
      <c r="L79" s="158"/>
      <c r="M79" s="164"/>
      <c r="N79" s="109" t="str">
        <f>IF(RIGHT(J79,2)="SU","Ermittlung EEG-Umlage erfolgt durch ÜNB",IF(COUNTBLANK(L79:M79)=0,"nur max. eine Angabe in den Spalte L oder Spalte M möglich",IF(OR(ISBLANK(J79),K79=0),"",IF(K79&gt;0,K79*IF(ISBLANK(VLOOKUP(J79,Umlagekategorien!$B$31:$J$45,9,FALSE)),MIN(L79:M79),VLOOKUP(J79,Umlagekategorien!$B$31:$J$45,9,FALSE)),"")/100)))</f>
        <v/>
      </c>
    </row>
    <row r="80" spans="1:14" s="22" customFormat="1">
      <c r="A80" s="445"/>
      <c r="B80" s="447"/>
      <c r="C80" s="445"/>
      <c r="D80" s="445"/>
      <c r="E80" s="444"/>
      <c r="F80" s="444"/>
      <c r="G80" s="447"/>
      <c r="H80" s="446"/>
      <c r="I80" s="443"/>
      <c r="J80" s="447"/>
      <c r="K80" s="440"/>
      <c r="L80" s="158"/>
      <c r="M80" s="164"/>
      <c r="N80" s="109" t="str">
        <f>IF(RIGHT(J80,2)="SU","Ermittlung EEG-Umlage erfolgt durch ÜNB",IF(COUNTBLANK(L80:M80)=0,"nur max. eine Angabe in den Spalte L oder Spalte M möglich",IF(OR(ISBLANK(J80),K80=0),"",IF(K80&gt;0,K80*IF(ISBLANK(VLOOKUP(J80,Umlagekategorien!$B$31:$J$45,9,FALSE)),MIN(L80:M80),VLOOKUP(J80,Umlagekategorien!$B$31:$J$45,9,FALSE)),"")/100)))</f>
        <v/>
      </c>
    </row>
    <row r="81" spans="1:14" s="22" customFormat="1">
      <c r="A81" s="445"/>
      <c r="B81" s="447"/>
      <c r="C81" s="445"/>
      <c r="D81" s="445"/>
      <c r="E81" s="444"/>
      <c r="F81" s="444"/>
      <c r="G81" s="447"/>
      <c r="H81" s="446"/>
      <c r="I81" s="443"/>
      <c r="J81" s="447"/>
      <c r="K81" s="440"/>
      <c r="L81" s="158"/>
      <c r="M81" s="164"/>
      <c r="N81" s="109" t="str">
        <f>IF(RIGHT(J81,2)="SU","Ermittlung EEG-Umlage erfolgt durch ÜNB",IF(COUNTBLANK(L81:M81)=0,"nur max. eine Angabe in den Spalte L oder Spalte M möglich",IF(OR(ISBLANK(J81),K81=0),"",IF(K81&gt;0,K81*IF(ISBLANK(VLOOKUP(J81,Umlagekategorien!$B$31:$J$45,9,FALSE)),MIN(L81:M81),VLOOKUP(J81,Umlagekategorien!$B$31:$J$45,9,FALSE)),"")/100)))</f>
        <v/>
      </c>
    </row>
    <row r="82" spans="1:14" s="22" customFormat="1">
      <c r="A82" s="445"/>
      <c r="B82" s="447"/>
      <c r="C82" s="445"/>
      <c r="D82" s="445"/>
      <c r="E82" s="444"/>
      <c r="F82" s="444"/>
      <c r="G82" s="447"/>
      <c r="H82" s="446"/>
      <c r="I82" s="443"/>
      <c r="J82" s="447"/>
      <c r="K82" s="440"/>
      <c r="L82" s="158"/>
      <c r="M82" s="164"/>
      <c r="N82" s="109" t="str">
        <f>IF(RIGHT(J82,2)="SU","Ermittlung EEG-Umlage erfolgt durch ÜNB",IF(COUNTBLANK(L82:M82)=0,"nur max. eine Angabe in den Spalte L oder Spalte M möglich",IF(OR(ISBLANK(J82),K82=0),"",IF(K82&gt;0,K82*IF(ISBLANK(VLOOKUP(J82,Umlagekategorien!$B$31:$J$45,9,FALSE)),MIN(L82:M82),VLOOKUP(J82,Umlagekategorien!$B$31:$J$45,9,FALSE)),"")/100)))</f>
        <v/>
      </c>
    </row>
    <row r="83" spans="1:14" s="22" customFormat="1">
      <c r="A83" s="445"/>
      <c r="B83" s="447"/>
      <c r="C83" s="445"/>
      <c r="D83" s="445"/>
      <c r="E83" s="444"/>
      <c r="F83" s="444"/>
      <c r="G83" s="447"/>
      <c r="H83" s="446"/>
      <c r="I83" s="443"/>
      <c r="J83" s="447"/>
      <c r="K83" s="440"/>
      <c r="L83" s="158"/>
      <c r="M83" s="164"/>
      <c r="N83" s="109" t="str">
        <f>IF(RIGHT(J83,2)="SU","Ermittlung EEG-Umlage erfolgt durch ÜNB",IF(COUNTBLANK(L83:M83)=0,"nur max. eine Angabe in den Spalte L oder Spalte M möglich",IF(OR(ISBLANK(J83),K83=0),"",IF(K83&gt;0,K83*IF(ISBLANK(VLOOKUP(J83,Umlagekategorien!$B$31:$J$45,9,FALSE)),MIN(L83:M83),VLOOKUP(J83,Umlagekategorien!$B$31:$J$45,9,FALSE)),"")/100)))</f>
        <v/>
      </c>
    </row>
    <row r="84" spans="1:14" s="22" customFormat="1">
      <c r="A84" s="445"/>
      <c r="B84" s="447"/>
      <c r="C84" s="445"/>
      <c r="D84" s="445"/>
      <c r="E84" s="444"/>
      <c r="F84" s="444"/>
      <c r="G84" s="447"/>
      <c r="H84" s="446"/>
      <c r="I84" s="443"/>
      <c r="J84" s="447"/>
      <c r="K84" s="440"/>
      <c r="L84" s="158"/>
      <c r="M84" s="164"/>
      <c r="N84" s="109" t="str">
        <f>IF(RIGHT(J84,2)="SU","Ermittlung EEG-Umlage erfolgt durch ÜNB",IF(COUNTBLANK(L84:M84)=0,"nur max. eine Angabe in den Spalte L oder Spalte M möglich",IF(OR(ISBLANK(J84),K84=0),"",IF(K84&gt;0,K84*IF(ISBLANK(VLOOKUP(J84,Umlagekategorien!$B$31:$J$45,9,FALSE)),MIN(L84:M84),VLOOKUP(J84,Umlagekategorien!$B$31:$J$45,9,FALSE)),"")/100)))</f>
        <v/>
      </c>
    </row>
    <row r="85" spans="1:14" s="22" customFormat="1">
      <c r="A85" s="445"/>
      <c r="B85" s="447"/>
      <c r="C85" s="445"/>
      <c r="D85" s="445"/>
      <c r="E85" s="444"/>
      <c r="F85" s="444"/>
      <c r="G85" s="447"/>
      <c r="H85" s="446"/>
      <c r="I85" s="443"/>
      <c r="J85" s="447"/>
      <c r="K85" s="440"/>
      <c r="L85" s="158"/>
      <c r="M85" s="164"/>
      <c r="N85" s="109" t="str">
        <f>IF(RIGHT(J85,2)="SU","Ermittlung EEG-Umlage erfolgt durch ÜNB",IF(COUNTBLANK(L85:M85)=0,"nur max. eine Angabe in den Spalte L oder Spalte M möglich",IF(OR(ISBLANK(J85),K85=0),"",IF(K85&gt;0,K85*IF(ISBLANK(VLOOKUP(J85,Umlagekategorien!$B$31:$J$45,9,FALSE)),MIN(L85:M85),VLOOKUP(J85,Umlagekategorien!$B$31:$J$45,9,FALSE)),"")/100)))</f>
        <v/>
      </c>
    </row>
    <row r="86" spans="1:14" s="22" customFormat="1">
      <c r="A86" s="445"/>
      <c r="B86" s="447"/>
      <c r="C86" s="445"/>
      <c r="D86" s="445"/>
      <c r="E86" s="444"/>
      <c r="F86" s="444"/>
      <c r="G86" s="447"/>
      <c r="H86" s="446"/>
      <c r="I86" s="443"/>
      <c r="J86" s="447"/>
      <c r="K86" s="440"/>
      <c r="L86" s="158"/>
      <c r="M86" s="164"/>
      <c r="N86" s="109" t="str">
        <f>IF(RIGHT(J86,2)="SU","Ermittlung EEG-Umlage erfolgt durch ÜNB",IF(COUNTBLANK(L86:M86)=0,"nur max. eine Angabe in den Spalte L oder Spalte M möglich",IF(OR(ISBLANK(J86),K86=0),"",IF(K86&gt;0,K86*IF(ISBLANK(VLOOKUP(J86,Umlagekategorien!$B$31:$J$45,9,FALSE)),MIN(L86:M86),VLOOKUP(J86,Umlagekategorien!$B$31:$J$45,9,FALSE)),"")/100)))</f>
        <v/>
      </c>
    </row>
    <row r="87" spans="1:14" s="22" customFormat="1">
      <c r="A87" s="445"/>
      <c r="B87" s="447"/>
      <c r="C87" s="445"/>
      <c r="D87" s="445"/>
      <c r="E87" s="444"/>
      <c r="F87" s="444"/>
      <c r="G87" s="447"/>
      <c r="H87" s="446"/>
      <c r="I87" s="443"/>
      <c r="J87" s="447"/>
      <c r="K87" s="440"/>
      <c r="L87" s="158"/>
      <c r="M87" s="164"/>
      <c r="N87" s="109" t="str">
        <f>IF(RIGHT(J87,2)="SU","Ermittlung EEG-Umlage erfolgt durch ÜNB",IF(COUNTBLANK(L87:M87)=0,"nur max. eine Angabe in den Spalte L oder Spalte M möglich",IF(OR(ISBLANK(J87),K87=0),"",IF(K87&gt;0,K87*IF(ISBLANK(VLOOKUP(J87,Umlagekategorien!$B$31:$J$45,9,FALSE)),MIN(L87:M87),VLOOKUP(J87,Umlagekategorien!$B$31:$J$45,9,FALSE)),"")/100)))</f>
        <v/>
      </c>
    </row>
    <row r="88" spans="1:14" s="22" customFormat="1">
      <c r="A88" s="445"/>
      <c r="B88" s="447"/>
      <c r="C88" s="445"/>
      <c r="D88" s="445"/>
      <c r="E88" s="444"/>
      <c r="F88" s="444"/>
      <c r="G88" s="447"/>
      <c r="H88" s="446"/>
      <c r="I88" s="443"/>
      <c r="J88" s="447"/>
      <c r="K88" s="440"/>
      <c r="L88" s="158"/>
      <c r="M88" s="164"/>
      <c r="N88" s="109" t="str">
        <f>IF(RIGHT(J88,2)="SU","Ermittlung EEG-Umlage erfolgt durch ÜNB",IF(COUNTBLANK(L88:M88)=0,"nur max. eine Angabe in den Spalte L oder Spalte M möglich",IF(OR(ISBLANK(J88),K88=0),"",IF(K88&gt;0,K88*IF(ISBLANK(VLOOKUP(J88,Umlagekategorien!$B$31:$J$45,9,FALSE)),MIN(L88:M88),VLOOKUP(J88,Umlagekategorien!$B$31:$J$45,9,FALSE)),"")/100)))</f>
        <v/>
      </c>
    </row>
    <row r="89" spans="1:14" s="22" customFormat="1">
      <c r="A89" s="445"/>
      <c r="B89" s="447"/>
      <c r="C89" s="445"/>
      <c r="D89" s="445"/>
      <c r="E89" s="444"/>
      <c r="F89" s="444"/>
      <c r="G89" s="447"/>
      <c r="H89" s="446"/>
      <c r="I89" s="443"/>
      <c r="J89" s="447"/>
      <c r="K89" s="440"/>
      <c r="L89" s="158"/>
      <c r="M89" s="164"/>
      <c r="N89" s="109" t="str">
        <f>IF(RIGHT(J89,2)="SU","Ermittlung EEG-Umlage erfolgt durch ÜNB",IF(COUNTBLANK(L89:M89)=0,"nur max. eine Angabe in den Spalte L oder Spalte M möglich",IF(OR(ISBLANK(J89),K89=0),"",IF(K89&gt;0,K89*IF(ISBLANK(VLOOKUP(J89,Umlagekategorien!$B$31:$J$45,9,FALSE)),MIN(L89:M89),VLOOKUP(J89,Umlagekategorien!$B$31:$J$45,9,FALSE)),"")/100)))</f>
        <v/>
      </c>
    </row>
    <row r="90" spans="1:14" s="22" customFormat="1">
      <c r="A90" s="445"/>
      <c r="B90" s="447"/>
      <c r="C90" s="445"/>
      <c r="D90" s="445"/>
      <c r="E90" s="444"/>
      <c r="F90" s="444"/>
      <c r="G90" s="447"/>
      <c r="H90" s="446"/>
      <c r="I90" s="443"/>
      <c r="J90" s="447"/>
      <c r="K90" s="440"/>
      <c r="L90" s="158"/>
      <c r="M90" s="164"/>
      <c r="N90" s="109" t="str">
        <f>IF(RIGHT(J90,2)="SU","Ermittlung EEG-Umlage erfolgt durch ÜNB",IF(COUNTBLANK(L90:M90)=0,"nur max. eine Angabe in den Spalte L oder Spalte M möglich",IF(OR(ISBLANK(J90),K90=0),"",IF(K90&gt;0,K90*IF(ISBLANK(VLOOKUP(J90,Umlagekategorien!$B$31:$J$45,9,FALSE)),MIN(L90:M90),VLOOKUP(J90,Umlagekategorien!$B$31:$J$45,9,FALSE)),"")/100)))</f>
        <v/>
      </c>
    </row>
    <row r="91" spans="1:14" s="22" customFormat="1">
      <c r="A91" s="445"/>
      <c r="B91" s="447"/>
      <c r="C91" s="445"/>
      <c r="D91" s="445"/>
      <c r="E91" s="444"/>
      <c r="F91" s="444"/>
      <c r="G91" s="447"/>
      <c r="H91" s="446"/>
      <c r="I91" s="443"/>
      <c r="J91" s="447"/>
      <c r="K91" s="440"/>
      <c r="L91" s="158"/>
      <c r="M91" s="164"/>
      <c r="N91" s="109" t="str">
        <f>IF(RIGHT(J91,2)="SU","Ermittlung EEG-Umlage erfolgt durch ÜNB",IF(COUNTBLANK(L91:M91)=0,"nur max. eine Angabe in den Spalte L oder Spalte M möglich",IF(OR(ISBLANK(J91),K91=0),"",IF(K91&gt;0,K91*IF(ISBLANK(VLOOKUP(J91,Umlagekategorien!$B$31:$J$45,9,FALSE)),MIN(L91:M91),VLOOKUP(J91,Umlagekategorien!$B$31:$J$45,9,FALSE)),"")/100)))</f>
        <v/>
      </c>
    </row>
    <row r="92" spans="1:14" s="22" customFormat="1">
      <c r="A92" s="445"/>
      <c r="B92" s="447"/>
      <c r="C92" s="445"/>
      <c r="D92" s="445"/>
      <c r="E92" s="444"/>
      <c r="F92" s="444"/>
      <c r="G92" s="447"/>
      <c r="H92" s="446"/>
      <c r="I92" s="443"/>
      <c r="J92" s="447"/>
      <c r="K92" s="440"/>
      <c r="L92" s="158"/>
      <c r="M92" s="164"/>
      <c r="N92" s="109" t="str">
        <f>IF(RIGHT(J92,2)="SU","Ermittlung EEG-Umlage erfolgt durch ÜNB",IF(COUNTBLANK(L92:M92)=0,"nur max. eine Angabe in den Spalte L oder Spalte M möglich",IF(OR(ISBLANK(J92),K92=0),"",IF(K92&gt;0,K92*IF(ISBLANK(VLOOKUP(J92,Umlagekategorien!$B$31:$J$45,9,FALSE)),MIN(L92:M92),VLOOKUP(J92,Umlagekategorien!$B$31:$J$45,9,FALSE)),"")/100)))</f>
        <v/>
      </c>
    </row>
    <row r="93" spans="1:14" s="22" customFormat="1">
      <c r="A93" s="445"/>
      <c r="B93" s="447"/>
      <c r="C93" s="445"/>
      <c r="D93" s="445"/>
      <c r="E93" s="444"/>
      <c r="F93" s="444"/>
      <c r="G93" s="447"/>
      <c r="H93" s="446"/>
      <c r="I93" s="443"/>
      <c r="J93" s="447"/>
      <c r="K93" s="440"/>
      <c r="L93" s="158"/>
      <c r="M93" s="164"/>
      <c r="N93" s="109" t="str">
        <f>IF(RIGHT(J93,2)="SU","Ermittlung EEG-Umlage erfolgt durch ÜNB",IF(COUNTBLANK(L93:M93)=0,"nur max. eine Angabe in den Spalte L oder Spalte M möglich",IF(OR(ISBLANK(J93),K93=0),"",IF(K93&gt;0,K93*IF(ISBLANK(VLOOKUP(J93,Umlagekategorien!$B$31:$J$45,9,FALSE)),MIN(L93:M93),VLOOKUP(J93,Umlagekategorien!$B$31:$J$45,9,FALSE)),"")/100)))</f>
        <v/>
      </c>
    </row>
    <row r="94" spans="1:14" s="22" customFormat="1">
      <c r="A94" s="445"/>
      <c r="B94" s="447"/>
      <c r="C94" s="445"/>
      <c r="D94" s="445"/>
      <c r="E94" s="444"/>
      <c r="F94" s="444"/>
      <c r="G94" s="447"/>
      <c r="H94" s="446"/>
      <c r="I94" s="443"/>
      <c r="J94" s="447"/>
      <c r="K94" s="440"/>
      <c r="L94" s="158"/>
      <c r="M94" s="164"/>
      <c r="N94" s="109" t="str">
        <f>IF(RIGHT(J94,2)="SU","Ermittlung EEG-Umlage erfolgt durch ÜNB",IF(COUNTBLANK(L94:M94)=0,"nur max. eine Angabe in den Spalte L oder Spalte M möglich",IF(OR(ISBLANK(J94),K94=0),"",IF(K94&gt;0,K94*IF(ISBLANK(VLOOKUP(J94,Umlagekategorien!$B$31:$J$45,9,FALSE)),MIN(L94:M94),VLOOKUP(J94,Umlagekategorien!$B$31:$J$45,9,FALSE)),"")/100)))</f>
        <v/>
      </c>
    </row>
    <row r="95" spans="1:14" s="22" customFormat="1">
      <c r="A95" s="445"/>
      <c r="B95" s="447"/>
      <c r="C95" s="445"/>
      <c r="D95" s="445"/>
      <c r="E95" s="444"/>
      <c r="F95" s="444"/>
      <c r="G95" s="447"/>
      <c r="H95" s="446"/>
      <c r="I95" s="443"/>
      <c r="J95" s="447"/>
      <c r="K95" s="440"/>
      <c r="L95" s="158"/>
      <c r="M95" s="164"/>
      <c r="N95" s="109" t="str">
        <f>IF(RIGHT(J95,2)="SU","Ermittlung EEG-Umlage erfolgt durch ÜNB",IF(COUNTBLANK(L95:M95)=0,"nur max. eine Angabe in den Spalte L oder Spalte M möglich",IF(OR(ISBLANK(J95),K95=0),"",IF(K95&gt;0,K95*IF(ISBLANK(VLOOKUP(J95,Umlagekategorien!$B$31:$J$45,9,FALSE)),MIN(L95:M95),VLOOKUP(J95,Umlagekategorien!$B$31:$J$45,9,FALSE)),"")/100)))</f>
        <v/>
      </c>
    </row>
    <row r="96" spans="1:14" s="22" customFormat="1">
      <c r="A96" s="445"/>
      <c r="B96" s="447"/>
      <c r="C96" s="445"/>
      <c r="D96" s="445"/>
      <c r="E96" s="444"/>
      <c r="F96" s="444"/>
      <c r="G96" s="447"/>
      <c r="H96" s="446"/>
      <c r="I96" s="443"/>
      <c r="J96" s="447"/>
      <c r="K96" s="440"/>
      <c r="L96" s="158"/>
      <c r="M96" s="164"/>
      <c r="N96" s="109" t="str">
        <f>IF(RIGHT(J96,2)="SU","Ermittlung EEG-Umlage erfolgt durch ÜNB",IF(COUNTBLANK(L96:M96)=0,"nur max. eine Angabe in den Spalte L oder Spalte M möglich",IF(OR(ISBLANK(J96),K96=0),"",IF(K96&gt;0,K96*IF(ISBLANK(VLOOKUP(J96,Umlagekategorien!$B$31:$J$45,9,FALSE)),MIN(L96:M96),VLOOKUP(J96,Umlagekategorien!$B$31:$J$45,9,FALSE)),"")/100)))</f>
        <v/>
      </c>
    </row>
    <row r="97" spans="1:14" s="22" customFormat="1">
      <c r="A97" s="445"/>
      <c r="B97" s="447"/>
      <c r="C97" s="445"/>
      <c r="D97" s="445"/>
      <c r="E97" s="444"/>
      <c r="F97" s="444"/>
      <c r="G97" s="447"/>
      <c r="H97" s="446"/>
      <c r="I97" s="443"/>
      <c r="J97" s="447"/>
      <c r="K97" s="440"/>
      <c r="L97" s="158"/>
      <c r="M97" s="164"/>
      <c r="N97" s="109" t="str">
        <f>IF(RIGHT(J97,2)="SU","Ermittlung EEG-Umlage erfolgt durch ÜNB",IF(COUNTBLANK(L97:M97)=0,"nur max. eine Angabe in den Spalte L oder Spalte M möglich",IF(OR(ISBLANK(J97),K97=0),"",IF(K97&gt;0,K97*IF(ISBLANK(VLOOKUP(J97,Umlagekategorien!$B$31:$J$45,9,FALSE)),MIN(L97:M97),VLOOKUP(J97,Umlagekategorien!$B$31:$J$45,9,FALSE)),"")/100)))</f>
        <v/>
      </c>
    </row>
    <row r="98" spans="1:14" s="22" customFormat="1">
      <c r="A98" s="445"/>
      <c r="B98" s="447"/>
      <c r="C98" s="445"/>
      <c r="D98" s="445"/>
      <c r="E98" s="444"/>
      <c r="F98" s="444"/>
      <c r="G98" s="447"/>
      <c r="H98" s="446"/>
      <c r="I98" s="443"/>
      <c r="J98" s="447"/>
      <c r="K98" s="440"/>
      <c r="L98" s="158"/>
      <c r="M98" s="164"/>
      <c r="N98" s="109" t="str">
        <f>IF(RIGHT(J98,2)="SU","Ermittlung EEG-Umlage erfolgt durch ÜNB",IF(COUNTBLANK(L98:M98)=0,"nur max. eine Angabe in den Spalte L oder Spalte M möglich",IF(OR(ISBLANK(J98),K98=0),"",IF(K98&gt;0,K98*IF(ISBLANK(VLOOKUP(J98,Umlagekategorien!$B$31:$J$45,9,FALSE)),MIN(L98:M98),VLOOKUP(J98,Umlagekategorien!$B$31:$J$45,9,FALSE)),"")/100)))</f>
        <v/>
      </c>
    </row>
    <row r="99" spans="1:14" s="22" customFormat="1">
      <c r="A99" s="445"/>
      <c r="B99" s="447"/>
      <c r="C99" s="445"/>
      <c r="D99" s="445"/>
      <c r="E99" s="444"/>
      <c r="F99" s="444"/>
      <c r="G99" s="447"/>
      <c r="H99" s="446"/>
      <c r="I99" s="443"/>
      <c r="J99" s="447"/>
      <c r="K99" s="440"/>
      <c r="L99" s="158"/>
      <c r="M99" s="164"/>
      <c r="N99" s="109" t="str">
        <f>IF(RIGHT(J99,2)="SU","Ermittlung EEG-Umlage erfolgt durch ÜNB",IF(COUNTBLANK(L99:M99)=0,"nur max. eine Angabe in den Spalte L oder Spalte M möglich",IF(OR(ISBLANK(J99),K99=0),"",IF(K99&gt;0,K99*IF(ISBLANK(VLOOKUP(J99,Umlagekategorien!$B$31:$J$45,9,FALSE)),MIN(L99:M99),VLOOKUP(J99,Umlagekategorien!$B$31:$J$45,9,FALSE)),"")/100)))</f>
        <v/>
      </c>
    </row>
    <row r="100" spans="1:14" s="22" customFormat="1">
      <c r="A100" s="445"/>
      <c r="B100" s="447"/>
      <c r="C100" s="445"/>
      <c r="D100" s="445"/>
      <c r="E100" s="444"/>
      <c r="F100" s="444"/>
      <c r="G100" s="447"/>
      <c r="H100" s="446"/>
      <c r="I100" s="443"/>
      <c r="J100" s="447"/>
      <c r="K100" s="440"/>
      <c r="L100" s="158"/>
      <c r="M100" s="164"/>
      <c r="N100" s="109" t="str">
        <f>IF(RIGHT(J100,2)="SU","Ermittlung EEG-Umlage erfolgt durch ÜNB",IF(COUNTBLANK(L100:M100)=0,"nur max. eine Angabe in den Spalte L oder Spalte M möglich",IF(OR(ISBLANK(J100),K100=0),"",IF(K100&gt;0,K100*IF(ISBLANK(VLOOKUP(J100,Umlagekategorien!$B$31:$J$45,9,FALSE)),MIN(L100:M100),VLOOKUP(J100,Umlagekategorien!$B$31:$J$45,9,FALSE)),"")/100)))</f>
        <v/>
      </c>
    </row>
    <row r="101" spans="1:14" s="22" customFormat="1">
      <c r="A101" s="445"/>
      <c r="B101" s="447"/>
      <c r="C101" s="445"/>
      <c r="D101" s="445"/>
      <c r="E101" s="444"/>
      <c r="F101" s="444"/>
      <c r="G101" s="447"/>
      <c r="H101" s="446"/>
      <c r="I101" s="443"/>
      <c r="J101" s="447"/>
      <c r="K101" s="440"/>
      <c r="L101" s="158"/>
      <c r="M101" s="164"/>
      <c r="N101" s="109" t="str">
        <f>IF(RIGHT(J101,2)="SU","Ermittlung EEG-Umlage erfolgt durch ÜNB",IF(COUNTBLANK(L101:M101)=0,"nur max. eine Angabe in den Spalte L oder Spalte M möglich",IF(OR(ISBLANK(J101),K101=0),"",IF(K101&gt;0,K101*IF(ISBLANK(VLOOKUP(J101,Umlagekategorien!$B$31:$J$45,9,FALSE)),MIN(L101:M101),VLOOKUP(J101,Umlagekategorien!$B$31:$J$45,9,FALSE)),"")/100)))</f>
        <v/>
      </c>
    </row>
    <row r="102" spans="1:14" s="22" customFormat="1">
      <c r="A102" s="445"/>
      <c r="B102" s="447"/>
      <c r="C102" s="445"/>
      <c r="D102" s="445"/>
      <c r="E102" s="444"/>
      <c r="F102" s="444"/>
      <c r="G102" s="447"/>
      <c r="H102" s="446"/>
      <c r="I102" s="443"/>
      <c r="J102" s="447"/>
      <c r="K102" s="440"/>
      <c r="L102" s="158"/>
      <c r="M102" s="164"/>
      <c r="N102" s="109" t="str">
        <f>IF(RIGHT(J102,2)="SU","Ermittlung EEG-Umlage erfolgt durch ÜNB",IF(COUNTBLANK(L102:M102)=0,"nur max. eine Angabe in den Spalte L oder Spalte M möglich",IF(OR(ISBLANK(J102),K102=0),"",IF(K102&gt;0,K102*IF(ISBLANK(VLOOKUP(J102,Umlagekategorien!$B$31:$J$45,9,FALSE)),MIN(L102:M102),VLOOKUP(J102,Umlagekategorien!$B$31:$J$45,9,FALSE)),"")/100)))</f>
        <v/>
      </c>
    </row>
    <row r="103" spans="1:14" s="22" customFormat="1">
      <c r="A103" s="445"/>
      <c r="B103" s="447"/>
      <c r="C103" s="445"/>
      <c r="D103" s="445"/>
      <c r="E103" s="444"/>
      <c r="F103" s="444"/>
      <c r="G103" s="447"/>
      <c r="H103" s="446"/>
      <c r="I103" s="443"/>
      <c r="J103" s="447"/>
      <c r="K103" s="440"/>
      <c r="L103" s="158"/>
      <c r="M103" s="164"/>
      <c r="N103" s="109" t="str">
        <f>IF(RIGHT(J103,2)="SU","Ermittlung EEG-Umlage erfolgt durch ÜNB",IF(COUNTBLANK(L103:M103)=0,"nur max. eine Angabe in den Spalte L oder Spalte M möglich",IF(OR(ISBLANK(J103),K103=0),"",IF(K103&gt;0,K103*IF(ISBLANK(VLOOKUP(J103,Umlagekategorien!$B$31:$J$45,9,FALSE)),MIN(L103:M103),VLOOKUP(J103,Umlagekategorien!$B$31:$J$45,9,FALSE)),"")/100)))</f>
        <v/>
      </c>
    </row>
    <row r="104" spans="1:14" s="22" customFormat="1">
      <c r="A104" s="445"/>
      <c r="B104" s="447"/>
      <c r="C104" s="445"/>
      <c r="D104" s="445"/>
      <c r="E104" s="444"/>
      <c r="F104" s="444"/>
      <c r="G104" s="447"/>
      <c r="H104" s="446"/>
      <c r="I104" s="443"/>
      <c r="J104" s="447"/>
      <c r="K104" s="440"/>
      <c r="L104" s="158"/>
      <c r="M104" s="164"/>
      <c r="N104" s="109" t="str">
        <f>IF(RIGHT(J104,2)="SU","Ermittlung EEG-Umlage erfolgt durch ÜNB",IF(COUNTBLANK(L104:M104)=0,"nur max. eine Angabe in den Spalte L oder Spalte M möglich",IF(OR(ISBLANK(J104),K104=0),"",IF(K104&gt;0,K104*IF(ISBLANK(VLOOKUP(J104,Umlagekategorien!$B$31:$J$45,9,FALSE)),MIN(L104:M104),VLOOKUP(J104,Umlagekategorien!$B$31:$J$45,9,FALSE)),"")/100)))</f>
        <v/>
      </c>
    </row>
    <row r="105" spans="1:14" s="22" customFormat="1">
      <c r="A105" s="445"/>
      <c r="B105" s="447"/>
      <c r="C105" s="445"/>
      <c r="D105" s="445"/>
      <c r="E105" s="444"/>
      <c r="F105" s="444"/>
      <c r="G105" s="447"/>
      <c r="H105" s="446"/>
      <c r="I105" s="443"/>
      <c r="J105" s="447"/>
      <c r="K105" s="440"/>
      <c r="L105" s="158"/>
      <c r="M105" s="164"/>
      <c r="N105" s="109" t="str">
        <f>IF(RIGHT(J105,2)="SU","Ermittlung EEG-Umlage erfolgt durch ÜNB",IF(COUNTBLANK(L105:M105)=0,"nur max. eine Angabe in den Spalte L oder Spalte M möglich",IF(OR(ISBLANK(J105),K105=0),"",IF(K105&gt;0,K105*IF(ISBLANK(VLOOKUP(J105,Umlagekategorien!$B$31:$J$45,9,FALSE)),MIN(L105:M105),VLOOKUP(J105,Umlagekategorien!$B$31:$J$45,9,FALSE)),"")/100)))</f>
        <v/>
      </c>
    </row>
    <row r="106" spans="1:14" s="22" customFormat="1">
      <c r="A106" s="445"/>
      <c r="B106" s="447"/>
      <c r="C106" s="445"/>
      <c r="D106" s="445"/>
      <c r="E106" s="444"/>
      <c r="F106" s="444"/>
      <c r="G106" s="447"/>
      <c r="H106" s="446"/>
      <c r="I106" s="443"/>
      <c r="J106" s="447"/>
      <c r="K106" s="440"/>
      <c r="L106" s="158"/>
      <c r="M106" s="164"/>
      <c r="N106" s="109" t="str">
        <f>IF(RIGHT(J106,2)="SU","Ermittlung EEG-Umlage erfolgt durch ÜNB",IF(COUNTBLANK(L106:M106)=0,"nur max. eine Angabe in den Spalte L oder Spalte M möglich",IF(OR(ISBLANK(J106),K106=0),"",IF(K106&gt;0,K106*IF(ISBLANK(VLOOKUP(J106,Umlagekategorien!$B$31:$J$45,9,FALSE)),MIN(L106:M106),VLOOKUP(J106,Umlagekategorien!$B$31:$J$45,9,FALSE)),"")/100)))</f>
        <v/>
      </c>
    </row>
    <row r="107" spans="1:14" s="22" customFormat="1">
      <c r="A107" s="445"/>
      <c r="B107" s="447"/>
      <c r="C107" s="445"/>
      <c r="D107" s="445"/>
      <c r="E107" s="444"/>
      <c r="F107" s="444"/>
      <c r="G107" s="447"/>
      <c r="H107" s="446"/>
      <c r="I107" s="443"/>
      <c r="J107" s="447"/>
      <c r="K107" s="440"/>
      <c r="L107" s="158"/>
      <c r="M107" s="164"/>
      <c r="N107" s="109" t="str">
        <f>IF(RIGHT(J107,2)="SU","Ermittlung EEG-Umlage erfolgt durch ÜNB",IF(COUNTBLANK(L107:M107)=0,"nur max. eine Angabe in den Spalte L oder Spalte M möglich",IF(OR(ISBLANK(J107),K107=0),"",IF(K107&gt;0,K107*IF(ISBLANK(VLOOKUP(J107,Umlagekategorien!$B$31:$J$45,9,FALSE)),MIN(L107:M107),VLOOKUP(J107,Umlagekategorien!$B$31:$J$45,9,FALSE)),"")/100)))</f>
        <v/>
      </c>
    </row>
    <row r="108" spans="1:14" s="22" customFormat="1">
      <c r="A108" s="445"/>
      <c r="B108" s="447"/>
      <c r="C108" s="445"/>
      <c r="D108" s="445"/>
      <c r="E108" s="444"/>
      <c r="F108" s="444"/>
      <c r="G108" s="447"/>
      <c r="H108" s="446"/>
      <c r="I108" s="443"/>
      <c r="J108" s="447"/>
      <c r="K108" s="440"/>
      <c r="L108" s="158"/>
      <c r="M108" s="164"/>
      <c r="N108" s="109" t="str">
        <f>IF(RIGHT(J108,2)="SU","Ermittlung EEG-Umlage erfolgt durch ÜNB",IF(COUNTBLANK(L108:M108)=0,"nur max. eine Angabe in den Spalte L oder Spalte M möglich",IF(OR(ISBLANK(J108),K108=0),"",IF(K108&gt;0,K108*IF(ISBLANK(VLOOKUP(J108,Umlagekategorien!$B$31:$J$45,9,FALSE)),MIN(L108:M108),VLOOKUP(J108,Umlagekategorien!$B$31:$J$45,9,FALSE)),"")/100)))</f>
        <v/>
      </c>
    </row>
    <row r="109" spans="1:14" s="22" customFormat="1">
      <c r="A109" s="445"/>
      <c r="B109" s="447"/>
      <c r="C109" s="445"/>
      <c r="D109" s="445"/>
      <c r="E109" s="444"/>
      <c r="F109" s="444"/>
      <c r="G109" s="447"/>
      <c r="H109" s="446"/>
      <c r="I109" s="443"/>
      <c r="J109" s="447"/>
      <c r="K109" s="440"/>
      <c r="L109" s="158"/>
      <c r="M109" s="164"/>
      <c r="N109" s="109" t="str">
        <f>IF(RIGHT(J109,2)="SU","Ermittlung EEG-Umlage erfolgt durch ÜNB",IF(COUNTBLANK(L109:M109)=0,"nur max. eine Angabe in den Spalte L oder Spalte M möglich",IF(OR(ISBLANK(J109),K109=0),"",IF(K109&gt;0,K109*IF(ISBLANK(VLOOKUP(J109,Umlagekategorien!$B$31:$J$45,9,FALSE)),MIN(L109:M109),VLOOKUP(J109,Umlagekategorien!$B$31:$J$45,9,FALSE)),"")/100)))</f>
        <v/>
      </c>
    </row>
    <row r="110" spans="1:14" s="22" customFormat="1">
      <c r="A110" s="445"/>
      <c r="B110" s="447"/>
      <c r="C110" s="445"/>
      <c r="D110" s="445"/>
      <c r="E110" s="444"/>
      <c r="F110" s="444"/>
      <c r="G110" s="447"/>
      <c r="H110" s="446"/>
      <c r="I110" s="443"/>
      <c r="J110" s="447"/>
      <c r="K110" s="440"/>
      <c r="L110" s="158"/>
      <c r="M110" s="164"/>
      <c r="N110" s="109" t="str">
        <f>IF(RIGHT(J110,2)="SU","Ermittlung EEG-Umlage erfolgt durch ÜNB",IF(COUNTBLANK(L110:M110)=0,"nur max. eine Angabe in den Spalte L oder Spalte M möglich",IF(OR(ISBLANK(J110),K110=0),"",IF(K110&gt;0,K110*IF(ISBLANK(VLOOKUP(J110,Umlagekategorien!$B$31:$J$45,9,FALSE)),MIN(L110:M110),VLOOKUP(J110,Umlagekategorien!$B$31:$J$45,9,FALSE)),"")/100)))</f>
        <v/>
      </c>
    </row>
    <row r="111" spans="1:14" s="22" customFormat="1">
      <c r="A111" s="445"/>
      <c r="B111" s="447"/>
      <c r="C111" s="445"/>
      <c r="D111" s="445"/>
      <c r="E111" s="444"/>
      <c r="F111" s="444"/>
      <c r="G111" s="447"/>
      <c r="H111" s="446"/>
      <c r="I111" s="443"/>
      <c r="J111" s="447"/>
      <c r="K111" s="440"/>
      <c r="L111" s="158"/>
      <c r="M111" s="164"/>
      <c r="N111" s="109" t="str">
        <f>IF(RIGHT(J111,2)="SU","Ermittlung EEG-Umlage erfolgt durch ÜNB",IF(COUNTBLANK(L111:M111)=0,"nur max. eine Angabe in den Spalte L oder Spalte M möglich",IF(OR(ISBLANK(J111),K111=0),"",IF(K111&gt;0,K111*IF(ISBLANK(VLOOKUP(J111,Umlagekategorien!$B$31:$J$45,9,FALSE)),MIN(L111:M111),VLOOKUP(J111,Umlagekategorien!$B$31:$J$45,9,FALSE)),"")/100)))</f>
        <v/>
      </c>
    </row>
    <row r="112" spans="1:14" s="22" customFormat="1">
      <c r="A112" s="445"/>
      <c r="B112" s="447"/>
      <c r="C112" s="445"/>
      <c r="D112" s="445"/>
      <c r="E112" s="444"/>
      <c r="F112" s="444"/>
      <c r="G112" s="447"/>
      <c r="H112" s="446"/>
      <c r="I112" s="443"/>
      <c r="J112" s="447"/>
      <c r="K112" s="440"/>
      <c r="L112" s="158"/>
      <c r="M112" s="164"/>
      <c r="N112" s="109" t="str">
        <f>IF(RIGHT(J112,2)="SU","Ermittlung EEG-Umlage erfolgt durch ÜNB",IF(COUNTBLANK(L112:M112)=0,"nur max. eine Angabe in den Spalte L oder Spalte M möglich",IF(OR(ISBLANK(J112),K112=0),"",IF(K112&gt;0,K112*IF(ISBLANK(VLOOKUP(J112,Umlagekategorien!$B$31:$J$45,9,FALSE)),MIN(L112:M112),VLOOKUP(J112,Umlagekategorien!$B$31:$J$45,9,FALSE)),"")/100)))</f>
        <v/>
      </c>
    </row>
    <row r="113" spans="1:14" s="22" customFormat="1">
      <c r="A113" s="445"/>
      <c r="B113" s="447"/>
      <c r="C113" s="445"/>
      <c r="D113" s="445"/>
      <c r="E113" s="444"/>
      <c r="F113" s="444"/>
      <c r="G113" s="447"/>
      <c r="H113" s="446"/>
      <c r="I113" s="443"/>
      <c r="J113" s="447"/>
      <c r="K113" s="440"/>
      <c r="L113" s="158"/>
      <c r="M113" s="164"/>
      <c r="N113" s="109" t="str">
        <f>IF(RIGHT(J113,2)="SU","Ermittlung EEG-Umlage erfolgt durch ÜNB",IF(COUNTBLANK(L113:M113)=0,"nur max. eine Angabe in den Spalte L oder Spalte M möglich",IF(OR(ISBLANK(J113),K113=0),"",IF(K113&gt;0,K113*IF(ISBLANK(VLOOKUP(J113,Umlagekategorien!$B$31:$J$45,9,FALSE)),MIN(L113:M113),VLOOKUP(J113,Umlagekategorien!$B$31:$J$45,9,FALSE)),"")/100)))</f>
        <v/>
      </c>
    </row>
    <row r="114" spans="1:14" s="22" customFormat="1">
      <c r="A114" s="445"/>
      <c r="B114" s="447"/>
      <c r="C114" s="445"/>
      <c r="D114" s="445"/>
      <c r="E114" s="444"/>
      <c r="F114" s="444"/>
      <c r="G114" s="447"/>
      <c r="H114" s="446"/>
      <c r="I114" s="443"/>
      <c r="J114" s="447"/>
      <c r="K114" s="440"/>
      <c r="L114" s="158"/>
      <c r="M114" s="164"/>
      <c r="N114" s="109" t="str">
        <f>IF(RIGHT(J114,2)="SU","Ermittlung EEG-Umlage erfolgt durch ÜNB",IF(COUNTBLANK(L114:M114)=0,"nur max. eine Angabe in den Spalte L oder Spalte M möglich",IF(OR(ISBLANK(J114),K114=0),"",IF(K114&gt;0,K114*IF(ISBLANK(VLOOKUP(J114,Umlagekategorien!$B$31:$J$45,9,FALSE)),MIN(L114:M114),VLOOKUP(J114,Umlagekategorien!$B$31:$J$45,9,FALSE)),"")/100)))</f>
        <v/>
      </c>
    </row>
    <row r="115" spans="1:14" s="22" customFormat="1">
      <c r="A115" s="445"/>
      <c r="B115" s="447"/>
      <c r="C115" s="445"/>
      <c r="D115" s="445"/>
      <c r="E115" s="444"/>
      <c r="F115" s="444"/>
      <c r="G115" s="447"/>
      <c r="H115" s="446"/>
      <c r="I115" s="443"/>
      <c r="J115" s="447"/>
      <c r="K115" s="440"/>
      <c r="L115" s="158"/>
      <c r="M115" s="164"/>
      <c r="N115" s="109" t="str">
        <f>IF(RIGHT(J115,2)="SU","Ermittlung EEG-Umlage erfolgt durch ÜNB",IF(COUNTBLANK(L115:M115)=0,"nur max. eine Angabe in den Spalte L oder Spalte M möglich",IF(OR(ISBLANK(J115),K115=0),"",IF(K115&gt;0,K115*IF(ISBLANK(VLOOKUP(J115,Umlagekategorien!$B$31:$J$45,9,FALSE)),MIN(L115:M115),VLOOKUP(J115,Umlagekategorien!$B$31:$J$45,9,FALSE)),"")/100)))</f>
        <v/>
      </c>
    </row>
    <row r="116" spans="1:14" s="22" customFormat="1">
      <c r="A116" s="445"/>
      <c r="B116" s="447"/>
      <c r="C116" s="445"/>
      <c r="D116" s="445"/>
      <c r="E116" s="444"/>
      <c r="F116" s="444"/>
      <c r="G116" s="447"/>
      <c r="H116" s="446"/>
      <c r="I116" s="443"/>
      <c r="J116" s="447"/>
      <c r="K116" s="440"/>
      <c r="L116" s="158"/>
      <c r="M116" s="164"/>
      <c r="N116" s="109" t="str">
        <f>IF(RIGHT(J116,2)="SU","Ermittlung EEG-Umlage erfolgt durch ÜNB",IF(COUNTBLANK(L116:M116)=0,"nur max. eine Angabe in den Spalte L oder Spalte M möglich",IF(OR(ISBLANK(J116),K116=0),"",IF(K116&gt;0,K116*IF(ISBLANK(VLOOKUP(J116,Umlagekategorien!$B$31:$J$45,9,FALSE)),MIN(L116:M116),VLOOKUP(J116,Umlagekategorien!$B$31:$J$45,9,FALSE)),"")/100)))</f>
        <v/>
      </c>
    </row>
    <row r="117" spans="1:14" s="22" customFormat="1">
      <c r="A117" s="445"/>
      <c r="B117" s="447"/>
      <c r="C117" s="445"/>
      <c r="D117" s="445"/>
      <c r="E117" s="444"/>
      <c r="F117" s="444"/>
      <c r="G117" s="447"/>
      <c r="H117" s="446"/>
      <c r="I117" s="443"/>
      <c r="J117" s="447"/>
      <c r="K117" s="440"/>
      <c r="L117" s="158"/>
      <c r="M117" s="164"/>
      <c r="N117" s="109" t="str">
        <f>IF(RIGHT(J117,2)="SU","Ermittlung EEG-Umlage erfolgt durch ÜNB",IF(COUNTBLANK(L117:M117)=0,"nur max. eine Angabe in den Spalte L oder Spalte M möglich",IF(OR(ISBLANK(J117),K117=0),"",IF(K117&gt;0,K117*IF(ISBLANK(VLOOKUP(J117,Umlagekategorien!$B$31:$J$45,9,FALSE)),MIN(L117:M117),VLOOKUP(J117,Umlagekategorien!$B$31:$J$45,9,FALSE)),"")/100)))</f>
        <v/>
      </c>
    </row>
    <row r="118" spans="1:14" s="22" customFormat="1">
      <c r="A118" s="445"/>
      <c r="B118" s="447"/>
      <c r="C118" s="445"/>
      <c r="D118" s="445"/>
      <c r="E118" s="444"/>
      <c r="F118" s="444"/>
      <c r="G118" s="447"/>
      <c r="H118" s="446"/>
      <c r="I118" s="443"/>
      <c r="J118" s="447"/>
      <c r="K118" s="440"/>
      <c r="L118" s="158"/>
      <c r="M118" s="164"/>
      <c r="N118" s="109" t="str">
        <f>IF(RIGHT(J118,2)="SU","Ermittlung EEG-Umlage erfolgt durch ÜNB",IF(COUNTBLANK(L118:M118)=0,"nur max. eine Angabe in den Spalte L oder Spalte M möglich",IF(OR(ISBLANK(J118),K118=0),"",IF(K118&gt;0,K118*IF(ISBLANK(VLOOKUP(J118,Umlagekategorien!$B$31:$J$45,9,FALSE)),MIN(L118:M118),VLOOKUP(J118,Umlagekategorien!$B$31:$J$45,9,FALSE)),"")/100)))</f>
        <v/>
      </c>
    </row>
    <row r="119" spans="1:14" s="22" customFormat="1">
      <c r="A119" s="445"/>
      <c r="B119" s="447"/>
      <c r="C119" s="445"/>
      <c r="D119" s="445"/>
      <c r="E119" s="444"/>
      <c r="F119" s="444"/>
      <c r="G119" s="447"/>
      <c r="H119" s="446"/>
      <c r="I119" s="443"/>
      <c r="J119" s="447"/>
      <c r="K119" s="440"/>
      <c r="L119" s="158"/>
      <c r="M119" s="164"/>
      <c r="N119" s="109" t="str">
        <f>IF(RIGHT(J119,2)="SU","Ermittlung EEG-Umlage erfolgt durch ÜNB",IF(COUNTBLANK(L119:M119)=0,"nur max. eine Angabe in den Spalte L oder Spalte M möglich",IF(OR(ISBLANK(J119),K119=0),"",IF(K119&gt;0,K119*IF(ISBLANK(VLOOKUP(J119,Umlagekategorien!$B$31:$J$45,9,FALSE)),MIN(L119:M119),VLOOKUP(J119,Umlagekategorien!$B$31:$J$45,9,FALSE)),"")/100)))</f>
        <v/>
      </c>
    </row>
    <row r="120" spans="1:14" s="22" customFormat="1">
      <c r="A120" s="445"/>
      <c r="B120" s="447"/>
      <c r="C120" s="445"/>
      <c r="D120" s="445"/>
      <c r="E120" s="444"/>
      <c r="F120" s="444"/>
      <c r="G120" s="447"/>
      <c r="H120" s="446"/>
      <c r="I120" s="443"/>
      <c r="J120" s="447"/>
      <c r="K120" s="440"/>
      <c r="L120" s="158"/>
      <c r="M120" s="164"/>
      <c r="N120" s="109" t="str">
        <f>IF(RIGHT(J120,2)="SU","Ermittlung EEG-Umlage erfolgt durch ÜNB",IF(COUNTBLANK(L120:M120)=0,"nur max. eine Angabe in den Spalte L oder Spalte M möglich",IF(OR(ISBLANK(J120),K120=0),"",IF(K120&gt;0,K120*IF(ISBLANK(VLOOKUP(J120,Umlagekategorien!$B$31:$J$45,9,FALSE)),MIN(L120:M120),VLOOKUP(J120,Umlagekategorien!$B$31:$J$45,9,FALSE)),"")/100)))</f>
        <v/>
      </c>
    </row>
    <row r="121" spans="1:14" s="22" customFormat="1">
      <c r="A121" s="445"/>
      <c r="B121" s="447"/>
      <c r="C121" s="445"/>
      <c r="D121" s="445"/>
      <c r="E121" s="444"/>
      <c r="F121" s="444"/>
      <c r="G121" s="447"/>
      <c r="H121" s="446"/>
      <c r="I121" s="443"/>
      <c r="J121" s="447"/>
      <c r="K121" s="440"/>
      <c r="L121" s="158"/>
      <c r="M121" s="164"/>
      <c r="N121" s="109" t="str">
        <f>IF(RIGHT(J121,2)="SU","Ermittlung EEG-Umlage erfolgt durch ÜNB",IF(COUNTBLANK(L121:M121)=0,"nur max. eine Angabe in den Spalte L oder Spalte M möglich",IF(OR(ISBLANK(J121),K121=0),"",IF(K121&gt;0,K121*IF(ISBLANK(VLOOKUP(J121,Umlagekategorien!$B$31:$J$45,9,FALSE)),MIN(L121:M121),VLOOKUP(J121,Umlagekategorien!$B$31:$J$45,9,FALSE)),"")/100)))</f>
        <v/>
      </c>
    </row>
    <row r="122" spans="1:14" s="22" customFormat="1">
      <c r="A122" s="445"/>
      <c r="B122" s="447"/>
      <c r="C122" s="445"/>
      <c r="D122" s="445"/>
      <c r="E122" s="444"/>
      <c r="F122" s="444"/>
      <c r="G122" s="447"/>
      <c r="H122" s="446"/>
      <c r="I122" s="443"/>
      <c r="J122" s="447"/>
      <c r="K122" s="440"/>
      <c r="L122" s="158"/>
      <c r="M122" s="164"/>
      <c r="N122" s="109" t="str">
        <f>IF(RIGHT(J122,2)="SU","Ermittlung EEG-Umlage erfolgt durch ÜNB",IF(COUNTBLANK(L122:M122)=0,"nur max. eine Angabe in den Spalte L oder Spalte M möglich",IF(OR(ISBLANK(J122),K122=0),"",IF(K122&gt;0,K122*IF(ISBLANK(VLOOKUP(J122,Umlagekategorien!$B$31:$J$45,9,FALSE)),MIN(L122:M122),VLOOKUP(J122,Umlagekategorien!$B$31:$J$45,9,FALSE)),"")/100)))</f>
        <v/>
      </c>
    </row>
    <row r="123" spans="1:14" s="22" customFormat="1">
      <c r="A123" s="445"/>
      <c r="B123" s="447"/>
      <c r="C123" s="445"/>
      <c r="D123" s="445"/>
      <c r="E123" s="444"/>
      <c r="F123" s="444"/>
      <c r="G123" s="447"/>
      <c r="H123" s="446"/>
      <c r="I123" s="443"/>
      <c r="J123" s="447"/>
      <c r="K123" s="440"/>
      <c r="L123" s="158"/>
      <c r="M123" s="164"/>
      <c r="N123" s="109" t="str">
        <f>IF(RIGHT(J123,2)="SU","Ermittlung EEG-Umlage erfolgt durch ÜNB",IF(COUNTBLANK(L123:M123)=0,"nur max. eine Angabe in den Spalte L oder Spalte M möglich",IF(OR(ISBLANK(J123),K123=0),"",IF(K123&gt;0,K123*IF(ISBLANK(VLOOKUP(J123,Umlagekategorien!$B$31:$J$45,9,FALSE)),MIN(L123:M123),VLOOKUP(J123,Umlagekategorien!$B$31:$J$45,9,FALSE)),"")/100)))</f>
        <v/>
      </c>
    </row>
    <row r="124" spans="1:14" s="22" customFormat="1">
      <c r="A124" s="445"/>
      <c r="B124" s="447"/>
      <c r="C124" s="445"/>
      <c r="D124" s="445"/>
      <c r="E124" s="444"/>
      <c r="F124" s="444"/>
      <c r="G124" s="447"/>
      <c r="H124" s="446"/>
      <c r="I124" s="443"/>
      <c r="J124" s="447"/>
      <c r="K124" s="440"/>
      <c r="L124" s="158"/>
      <c r="M124" s="164"/>
      <c r="N124" s="109" t="str">
        <f>IF(RIGHT(J124,2)="SU","Ermittlung EEG-Umlage erfolgt durch ÜNB",IF(COUNTBLANK(L124:M124)=0,"nur max. eine Angabe in den Spalte L oder Spalte M möglich",IF(OR(ISBLANK(J124),K124=0),"",IF(K124&gt;0,K124*IF(ISBLANK(VLOOKUP(J124,Umlagekategorien!$B$31:$J$45,9,FALSE)),MIN(L124:M124),VLOOKUP(J124,Umlagekategorien!$B$31:$J$45,9,FALSE)),"")/100)))</f>
        <v/>
      </c>
    </row>
    <row r="125" spans="1:14" s="22" customFormat="1">
      <c r="A125" s="445"/>
      <c r="B125" s="447"/>
      <c r="C125" s="445"/>
      <c r="D125" s="445"/>
      <c r="E125" s="444"/>
      <c r="F125" s="444"/>
      <c r="G125" s="447"/>
      <c r="H125" s="446"/>
      <c r="I125" s="443"/>
      <c r="J125" s="447"/>
      <c r="K125" s="440"/>
      <c r="L125" s="158"/>
      <c r="M125" s="164"/>
      <c r="N125" s="109" t="str">
        <f>IF(RIGHT(J125,2)="SU","Ermittlung EEG-Umlage erfolgt durch ÜNB",IF(COUNTBLANK(L125:M125)=0,"nur max. eine Angabe in den Spalte L oder Spalte M möglich",IF(OR(ISBLANK(J125),K125=0),"",IF(K125&gt;0,K125*IF(ISBLANK(VLOOKUP(J125,Umlagekategorien!$B$31:$J$45,9,FALSE)),MIN(L125:M125),VLOOKUP(J125,Umlagekategorien!$B$31:$J$45,9,FALSE)),"")/100)))</f>
        <v/>
      </c>
    </row>
    <row r="126" spans="1:14" s="22" customFormat="1">
      <c r="A126" s="445"/>
      <c r="B126" s="447"/>
      <c r="C126" s="445"/>
      <c r="D126" s="445"/>
      <c r="E126" s="444"/>
      <c r="F126" s="444"/>
      <c r="G126" s="447"/>
      <c r="H126" s="446"/>
      <c r="I126" s="443"/>
      <c r="J126" s="447"/>
      <c r="K126" s="440"/>
      <c r="L126" s="158"/>
      <c r="M126" s="164"/>
      <c r="N126" s="109" t="str">
        <f>IF(RIGHT(J126,2)="SU","Ermittlung EEG-Umlage erfolgt durch ÜNB",IF(COUNTBLANK(L126:M126)=0,"nur max. eine Angabe in den Spalte L oder Spalte M möglich",IF(OR(ISBLANK(J126),K126=0),"",IF(K126&gt;0,K126*IF(ISBLANK(VLOOKUP(J126,Umlagekategorien!$B$31:$J$45,9,FALSE)),MIN(L126:M126),VLOOKUP(J126,Umlagekategorien!$B$31:$J$45,9,FALSE)),"")/100)))</f>
        <v/>
      </c>
    </row>
    <row r="127" spans="1:14" s="22" customFormat="1">
      <c r="A127" s="445"/>
      <c r="B127" s="447"/>
      <c r="C127" s="445"/>
      <c r="D127" s="445"/>
      <c r="E127" s="444"/>
      <c r="F127" s="444"/>
      <c r="G127" s="447"/>
      <c r="H127" s="446"/>
      <c r="I127" s="443"/>
      <c r="J127" s="447"/>
      <c r="K127" s="440"/>
      <c r="L127" s="158"/>
      <c r="M127" s="164"/>
      <c r="N127" s="109" t="str">
        <f>IF(RIGHT(J127,2)="SU","Ermittlung EEG-Umlage erfolgt durch ÜNB",IF(COUNTBLANK(L127:M127)=0,"nur max. eine Angabe in den Spalte L oder Spalte M möglich",IF(OR(ISBLANK(J127),K127=0),"",IF(K127&gt;0,K127*IF(ISBLANK(VLOOKUP(J127,Umlagekategorien!$B$31:$J$45,9,FALSE)),MIN(L127:M127),VLOOKUP(J127,Umlagekategorien!$B$31:$J$45,9,FALSE)),"")/100)))</f>
        <v/>
      </c>
    </row>
    <row r="128" spans="1:14" s="22" customFormat="1">
      <c r="A128" s="445"/>
      <c r="B128" s="447"/>
      <c r="C128" s="445"/>
      <c r="D128" s="445"/>
      <c r="E128" s="444"/>
      <c r="F128" s="444"/>
      <c r="G128" s="447"/>
      <c r="H128" s="446"/>
      <c r="I128" s="443"/>
      <c r="J128" s="447"/>
      <c r="K128" s="440"/>
      <c r="L128" s="158"/>
      <c r="M128" s="164"/>
      <c r="N128" s="109" t="str">
        <f>IF(RIGHT(J128,2)="SU","Ermittlung EEG-Umlage erfolgt durch ÜNB",IF(COUNTBLANK(L128:M128)=0,"nur max. eine Angabe in den Spalte L oder Spalte M möglich",IF(OR(ISBLANK(J128),K128=0),"",IF(K128&gt;0,K128*IF(ISBLANK(VLOOKUP(J128,Umlagekategorien!$B$31:$J$45,9,FALSE)),MIN(L128:M128),VLOOKUP(J128,Umlagekategorien!$B$31:$J$45,9,FALSE)),"")/100)))</f>
        <v/>
      </c>
    </row>
    <row r="129" spans="1:14" s="22" customFormat="1">
      <c r="A129" s="445"/>
      <c r="B129" s="447"/>
      <c r="C129" s="445"/>
      <c r="D129" s="445"/>
      <c r="E129" s="444"/>
      <c r="F129" s="444"/>
      <c r="G129" s="447"/>
      <c r="H129" s="446"/>
      <c r="I129" s="443"/>
      <c r="J129" s="447"/>
      <c r="K129" s="440"/>
      <c r="L129" s="158"/>
      <c r="M129" s="164"/>
      <c r="N129" s="109" t="str">
        <f>IF(RIGHT(J129,2)="SU","Ermittlung EEG-Umlage erfolgt durch ÜNB",IF(COUNTBLANK(L129:M129)=0,"nur max. eine Angabe in den Spalte L oder Spalte M möglich",IF(OR(ISBLANK(J129),K129=0),"",IF(K129&gt;0,K129*IF(ISBLANK(VLOOKUP(J129,Umlagekategorien!$B$31:$J$45,9,FALSE)),MIN(L129:M129),VLOOKUP(J129,Umlagekategorien!$B$31:$J$45,9,FALSE)),"")/100)))</f>
        <v/>
      </c>
    </row>
    <row r="130" spans="1:14" s="22" customFormat="1">
      <c r="A130" s="445"/>
      <c r="B130" s="447"/>
      <c r="C130" s="445"/>
      <c r="D130" s="445"/>
      <c r="E130" s="444"/>
      <c r="F130" s="444"/>
      <c r="G130" s="447"/>
      <c r="H130" s="446"/>
      <c r="I130" s="443"/>
      <c r="J130" s="447"/>
      <c r="K130" s="440"/>
      <c r="L130" s="158"/>
      <c r="M130" s="164"/>
      <c r="N130" s="109" t="str">
        <f>IF(RIGHT(J130,2)="SU","Ermittlung EEG-Umlage erfolgt durch ÜNB",IF(COUNTBLANK(L130:M130)=0,"nur max. eine Angabe in den Spalte L oder Spalte M möglich",IF(OR(ISBLANK(J130),K130=0),"",IF(K130&gt;0,K130*IF(ISBLANK(VLOOKUP(J130,Umlagekategorien!$B$31:$J$45,9,FALSE)),MIN(L130:M130),VLOOKUP(J130,Umlagekategorien!$B$31:$J$45,9,FALSE)),"")/100)))</f>
        <v/>
      </c>
    </row>
    <row r="131" spans="1:14" s="22" customFormat="1">
      <c r="A131" s="445"/>
      <c r="B131" s="447"/>
      <c r="C131" s="445"/>
      <c r="D131" s="445"/>
      <c r="E131" s="444"/>
      <c r="F131" s="444"/>
      <c r="G131" s="447"/>
      <c r="H131" s="446"/>
      <c r="I131" s="443"/>
      <c r="J131" s="447"/>
      <c r="K131" s="440"/>
      <c r="L131" s="158"/>
      <c r="M131" s="164"/>
      <c r="N131" s="109" t="str">
        <f>IF(RIGHT(J131,2)="SU","Ermittlung EEG-Umlage erfolgt durch ÜNB",IF(COUNTBLANK(L131:M131)=0,"nur max. eine Angabe in den Spalte L oder Spalte M möglich",IF(OR(ISBLANK(J131),K131=0),"",IF(K131&gt;0,K131*IF(ISBLANK(VLOOKUP(J131,Umlagekategorien!$B$31:$J$45,9,FALSE)),MIN(L131:M131),VLOOKUP(J131,Umlagekategorien!$B$31:$J$45,9,FALSE)),"")/100)))</f>
        <v/>
      </c>
    </row>
    <row r="132" spans="1:14" s="22" customFormat="1">
      <c r="A132" s="445"/>
      <c r="B132" s="447"/>
      <c r="C132" s="445"/>
      <c r="D132" s="445"/>
      <c r="E132" s="444"/>
      <c r="F132" s="444"/>
      <c r="G132" s="447"/>
      <c r="H132" s="446"/>
      <c r="I132" s="443"/>
      <c r="J132" s="447"/>
      <c r="K132" s="440"/>
      <c r="L132" s="158"/>
      <c r="M132" s="164"/>
      <c r="N132" s="109" t="str">
        <f>IF(RIGHT(J132,2)="SU","Ermittlung EEG-Umlage erfolgt durch ÜNB",IF(COUNTBLANK(L132:M132)=0,"nur max. eine Angabe in den Spalte L oder Spalte M möglich",IF(OR(ISBLANK(J132),K132=0),"",IF(K132&gt;0,K132*IF(ISBLANK(VLOOKUP(J132,Umlagekategorien!$B$31:$J$45,9,FALSE)),MIN(L132:M132),VLOOKUP(J132,Umlagekategorien!$B$31:$J$45,9,FALSE)),"")/100)))</f>
        <v/>
      </c>
    </row>
    <row r="133" spans="1:14" s="22" customFormat="1">
      <c r="A133" s="445"/>
      <c r="B133" s="447"/>
      <c r="C133" s="445"/>
      <c r="D133" s="445"/>
      <c r="E133" s="444"/>
      <c r="F133" s="444"/>
      <c r="G133" s="447"/>
      <c r="H133" s="446"/>
      <c r="I133" s="443"/>
      <c r="J133" s="447"/>
      <c r="K133" s="440"/>
      <c r="L133" s="158"/>
      <c r="M133" s="164"/>
      <c r="N133" s="109" t="str">
        <f>IF(RIGHT(J133,2)="SU","Ermittlung EEG-Umlage erfolgt durch ÜNB",IF(COUNTBLANK(L133:M133)=0,"nur max. eine Angabe in den Spalte L oder Spalte M möglich",IF(OR(ISBLANK(J133),K133=0),"",IF(K133&gt;0,K133*IF(ISBLANK(VLOOKUP(J133,Umlagekategorien!$B$31:$J$45,9,FALSE)),MIN(L133:M133),VLOOKUP(J133,Umlagekategorien!$B$31:$J$45,9,FALSE)),"")/100)))</f>
        <v/>
      </c>
    </row>
    <row r="134" spans="1:14" s="22" customFormat="1">
      <c r="A134" s="445"/>
      <c r="B134" s="447"/>
      <c r="C134" s="445"/>
      <c r="D134" s="445"/>
      <c r="E134" s="444"/>
      <c r="F134" s="444"/>
      <c r="G134" s="447"/>
      <c r="H134" s="446"/>
      <c r="I134" s="443"/>
      <c r="J134" s="447"/>
      <c r="K134" s="440"/>
      <c r="L134" s="158"/>
      <c r="M134" s="164"/>
      <c r="N134" s="109" t="str">
        <f>IF(RIGHT(J134,2)="SU","Ermittlung EEG-Umlage erfolgt durch ÜNB",IF(COUNTBLANK(L134:M134)=0,"nur max. eine Angabe in den Spalte L oder Spalte M möglich",IF(OR(ISBLANK(J134),K134=0),"",IF(K134&gt;0,K134*IF(ISBLANK(VLOOKUP(J134,Umlagekategorien!$B$31:$J$45,9,FALSE)),MIN(L134:M134),VLOOKUP(J134,Umlagekategorien!$B$31:$J$45,9,FALSE)),"")/100)))</f>
        <v/>
      </c>
    </row>
    <row r="135" spans="1:14" s="22" customFormat="1">
      <c r="A135" s="445"/>
      <c r="B135" s="447"/>
      <c r="C135" s="445"/>
      <c r="D135" s="445"/>
      <c r="E135" s="444"/>
      <c r="F135" s="444"/>
      <c r="G135" s="447"/>
      <c r="H135" s="446"/>
      <c r="I135" s="443"/>
      <c r="J135" s="447"/>
      <c r="K135" s="440"/>
      <c r="L135" s="158"/>
      <c r="M135" s="164"/>
      <c r="N135" s="109" t="str">
        <f>IF(RIGHT(J135,2)="SU","Ermittlung EEG-Umlage erfolgt durch ÜNB",IF(COUNTBLANK(L135:M135)=0,"nur max. eine Angabe in den Spalte L oder Spalte M möglich",IF(OR(ISBLANK(J135),K135=0),"",IF(K135&gt;0,K135*IF(ISBLANK(VLOOKUP(J135,Umlagekategorien!$B$31:$J$45,9,FALSE)),MIN(L135:M135),VLOOKUP(J135,Umlagekategorien!$B$31:$J$45,9,FALSE)),"")/100)))</f>
        <v/>
      </c>
    </row>
    <row r="136" spans="1:14" s="22" customFormat="1">
      <c r="A136" s="445"/>
      <c r="B136" s="447"/>
      <c r="C136" s="445"/>
      <c r="D136" s="445"/>
      <c r="E136" s="444"/>
      <c r="F136" s="444"/>
      <c r="G136" s="447"/>
      <c r="H136" s="446"/>
      <c r="I136" s="443"/>
      <c r="J136" s="447"/>
      <c r="K136" s="440"/>
      <c r="L136" s="158"/>
      <c r="M136" s="164"/>
      <c r="N136" s="109" t="str">
        <f>IF(RIGHT(J136,2)="SU","Ermittlung EEG-Umlage erfolgt durch ÜNB",IF(COUNTBLANK(L136:M136)=0,"nur max. eine Angabe in den Spalte L oder Spalte M möglich",IF(OR(ISBLANK(J136),K136=0),"",IF(K136&gt;0,K136*IF(ISBLANK(VLOOKUP(J136,Umlagekategorien!$B$31:$J$45,9,FALSE)),MIN(L136:M136),VLOOKUP(J136,Umlagekategorien!$B$31:$J$45,9,FALSE)),"")/100)))</f>
        <v/>
      </c>
    </row>
    <row r="137" spans="1:14" s="22" customFormat="1">
      <c r="A137" s="445"/>
      <c r="B137" s="447"/>
      <c r="C137" s="445"/>
      <c r="D137" s="445"/>
      <c r="E137" s="444"/>
      <c r="F137" s="444"/>
      <c r="G137" s="447"/>
      <c r="H137" s="446"/>
      <c r="I137" s="443"/>
      <c r="J137" s="447"/>
      <c r="K137" s="440"/>
      <c r="L137" s="158"/>
      <c r="M137" s="164"/>
      <c r="N137" s="109" t="str">
        <f>IF(RIGHT(J137,2)="SU","Ermittlung EEG-Umlage erfolgt durch ÜNB",IF(COUNTBLANK(L137:M137)=0,"nur max. eine Angabe in den Spalte L oder Spalte M möglich",IF(OR(ISBLANK(J137),K137=0),"",IF(K137&gt;0,K137*IF(ISBLANK(VLOOKUP(J137,Umlagekategorien!$B$31:$J$45,9,FALSE)),MIN(L137:M137),VLOOKUP(J137,Umlagekategorien!$B$31:$J$45,9,FALSE)),"")/100)))</f>
        <v/>
      </c>
    </row>
    <row r="138" spans="1:14" s="22" customFormat="1">
      <c r="A138" s="445"/>
      <c r="B138" s="447"/>
      <c r="C138" s="445"/>
      <c r="D138" s="445"/>
      <c r="E138" s="444"/>
      <c r="F138" s="444"/>
      <c r="G138" s="447"/>
      <c r="H138" s="446"/>
      <c r="I138" s="443"/>
      <c r="J138" s="447"/>
      <c r="K138" s="440"/>
      <c r="L138" s="158"/>
      <c r="M138" s="164"/>
      <c r="N138" s="109" t="str">
        <f>IF(RIGHT(J138,2)="SU","Ermittlung EEG-Umlage erfolgt durch ÜNB",IF(COUNTBLANK(L138:M138)=0,"nur max. eine Angabe in den Spalte L oder Spalte M möglich",IF(OR(ISBLANK(J138),K138=0),"",IF(K138&gt;0,K138*IF(ISBLANK(VLOOKUP(J138,Umlagekategorien!$B$31:$J$45,9,FALSE)),MIN(L138:M138),VLOOKUP(J138,Umlagekategorien!$B$31:$J$45,9,FALSE)),"")/100)))</f>
        <v/>
      </c>
    </row>
    <row r="139" spans="1:14" s="22" customFormat="1">
      <c r="A139" s="445"/>
      <c r="B139" s="447"/>
      <c r="C139" s="445"/>
      <c r="D139" s="445"/>
      <c r="E139" s="444"/>
      <c r="F139" s="444"/>
      <c r="G139" s="447"/>
      <c r="H139" s="446"/>
      <c r="I139" s="443"/>
      <c r="J139" s="447"/>
      <c r="K139" s="440"/>
      <c r="L139" s="158"/>
      <c r="M139" s="164"/>
      <c r="N139" s="109" t="str">
        <f>IF(RIGHT(J139,2)="SU","Ermittlung EEG-Umlage erfolgt durch ÜNB",IF(COUNTBLANK(L139:M139)=0,"nur max. eine Angabe in den Spalte L oder Spalte M möglich",IF(OR(ISBLANK(J139),K139=0),"",IF(K139&gt;0,K139*IF(ISBLANK(VLOOKUP(J139,Umlagekategorien!$B$31:$J$45,9,FALSE)),MIN(L139:M139),VLOOKUP(J139,Umlagekategorien!$B$31:$J$45,9,FALSE)),"")/100)))</f>
        <v/>
      </c>
    </row>
    <row r="140" spans="1:14" s="22" customFormat="1">
      <c r="A140" s="445"/>
      <c r="B140" s="447"/>
      <c r="C140" s="445"/>
      <c r="D140" s="445"/>
      <c r="E140" s="444"/>
      <c r="F140" s="444"/>
      <c r="G140" s="447"/>
      <c r="H140" s="446"/>
      <c r="I140" s="443"/>
      <c r="J140" s="447"/>
      <c r="K140" s="440"/>
      <c r="L140" s="158"/>
      <c r="M140" s="164"/>
      <c r="N140" s="109" t="str">
        <f>IF(RIGHT(J140,2)="SU","Ermittlung EEG-Umlage erfolgt durch ÜNB",IF(COUNTBLANK(L140:M140)=0,"nur max. eine Angabe in den Spalte L oder Spalte M möglich",IF(OR(ISBLANK(J140),K140=0),"",IF(K140&gt;0,K140*IF(ISBLANK(VLOOKUP(J140,Umlagekategorien!$B$31:$J$45,9,FALSE)),MIN(L140:M140),VLOOKUP(J140,Umlagekategorien!$B$31:$J$45,9,FALSE)),"")/100)))</f>
        <v/>
      </c>
    </row>
    <row r="141" spans="1:14" s="22" customFormat="1">
      <c r="A141" s="445"/>
      <c r="B141" s="447"/>
      <c r="C141" s="445"/>
      <c r="D141" s="445"/>
      <c r="E141" s="444"/>
      <c r="F141" s="444"/>
      <c r="G141" s="447"/>
      <c r="H141" s="446"/>
      <c r="I141" s="443"/>
      <c r="J141" s="447"/>
      <c r="K141" s="440"/>
      <c r="L141" s="158"/>
      <c r="M141" s="164"/>
      <c r="N141" s="109" t="str">
        <f>IF(RIGHT(J141,2)="SU","Ermittlung EEG-Umlage erfolgt durch ÜNB",IF(COUNTBLANK(L141:M141)=0,"nur max. eine Angabe in den Spalte L oder Spalte M möglich",IF(OR(ISBLANK(J141),K141=0),"",IF(K141&gt;0,K141*IF(ISBLANK(VLOOKUP(J141,Umlagekategorien!$B$31:$J$45,9,FALSE)),MIN(L141:M141),VLOOKUP(J141,Umlagekategorien!$B$31:$J$45,9,FALSE)),"")/100)))</f>
        <v/>
      </c>
    </row>
    <row r="142" spans="1:14" s="22" customFormat="1">
      <c r="A142" s="445"/>
      <c r="B142" s="447"/>
      <c r="C142" s="445"/>
      <c r="D142" s="445"/>
      <c r="E142" s="444"/>
      <c r="F142" s="444"/>
      <c r="G142" s="447"/>
      <c r="H142" s="446"/>
      <c r="I142" s="443"/>
      <c r="J142" s="447"/>
      <c r="K142" s="440"/>
      <c r="L142" s="158"/>
      <c r="M142" s="164"/>
      <c r="N142" s="109" t="str">
        <f>IF(RIGHT(J142,2)="SU","Ermittlung EEG-Umlage erfolgt durch ÜNB",IF(COUNTBLANK(L142:M142)=0,"nur max. eine Angabe in den Spalte L oder Spalte M möglich",IF(OR(ISBLANK(J142),K142=0),"",IF(K142&gt;0,K142*IF(ISBLANK(VLOOKUP(J142,Umlagekategorien!$B$31:$J$45,9,FALSE)),MIN(L142:M142),VLOOKUP(J142,Umlagekategorien!$B$31:$J$45,9,FALSE)),"")/100)))</f>
        <v/>
      </c>
    </row>
    <row r="143" spans="1:14" s="22" customFormat="1">
      <c r="A143" s="445"/>
      <c r="B143" s="447"/>
      <c r="C143" s="445"/>
      <c r="D143" s="445"/>
      <c r="E143" s="444"/>
      <c r="F143" s="444"/>
      <c r="G143" s="447"/>
      <c r="H143" s="446"/>
      <c r="I143" s="443"/>
      <c r="J143" s="447"/>
      <c r="K143" s="440"/>
      <c r="L143" s="158"/>
      <c r="M143" s="164"/>
      <c r="N143" s="109" t="str">
        <f>IF(RIGHT(J143,2)="SU","Ermittlung EEG-Umlage erfolgt durch ÜNB",IF(COUNTBLANK(L143:M143)=0,"nur max. eine Angabe in den Spalte L oder Spalte M möglich",IF(OR(ISBLANK(J143),K143=0),"",IF(K143&gt;0,K143*IF(ISBLANK(VLOOKUP(J143,Umlagekategorien!$B$31:$J$45,9,FALSE)),MIN(L143:M143),VLOOKUP(J143,Umlagekategorien!$B$31:$J$45,9,FALSE)),"")/100)))</f>
        <v/>
      </c>
    </row>
    <row r="144" spans="1:14" s="22" customFormat="1">
      <c r="A144" s="445"/>
      <c r="B144" s="447"/>
      <c r="C144" s="445"/>
      <c r="D144" s="445"/>
      <c r="E144" s="444"/>
      <c r="F144" s="444"/>
      <c r="G144" s="447"/>
      <c r="H144" s="446"/>
      <c r="I144" s="443"/>
      <c r="J144" s="447"/>
      <c r="K144" s="440"/>
      <c r="L144" s="158"/>
      <c r="M144" s="164"/>
      <c r="N144" s="109" t="str">
        <f>IF(RIGHT(J144,2)="SU","Ermittlung EEG-Umlage erfolgt durch ÜNB",IF(COUNTBLANK(L144:M144)=0,"nur max. eine Angabe in den Spalte L oder Spalte M möglich",IF(OR(ISBLANK(J144),K144=0),"",IF(K144&gt;0,K144*IF(ISBLANK(VLOOKUP(J144,Umlagekategorien!$B$31:$J$45,9,FALSE)),MIN(L144:M144),VLOOKUP(J144,Umlagekategorien!$B$31:$J$45,9,FALSE)),"")/100)))</f>
        <v/>
      </c>
    </row>
    <row r="145" spans="1:14" s="22" customFormat="1">
      <c r="A145" s="445"/>
      <c r="B145" s="447"/>
      <c r="C145" s="445"/>
      <c r="D145" s="445"/>
      <c r="E145" s="444"/>
      <c r="F145" s="444"/>
      <c r="G145" s="447"/>
      <c r="H145" s="446"/>
      <c r="I145" s="443"/>
      <c r="J145" s="447"/>
      <c r="K145" s="440"/>
      <c r="L145" s="158"/>
      <c r="M145" s="164"/>
      <c r="N145" s="109" t="str">
        <f>IF(RIGHT(J145,2)="SU","Ermittlung EEG-Umlage erfolgt durch ÜNB",IF(COUNTBLANK(L145:M145)=0,"nur max. eine Angabe in den Spalte L oder Spalte M möglich",IF(OR(ISBLANK(J145),K145=0),"",IF(K145&gt;0,K145*IF(ISBLANK(VLOOKUP(J145,Umlagekategorien!$B$31:$J$45,9,FALSE)),MIN(L145:M145),VLOOKUP(J145,Umlagekategorien!$B$31:$J$45,9,FALSE)),"")/100)))</f>
        <v/>
      </c>
    </row>
    <row r="146" spans="1:14" s="22" customFormat="1">
      <c r="A146" s="445"/>
      <c r="B146" s="447"/>
      <c r="C146" s="445"/>
      <c r="D146" s="445"/>
      <c r="E146" s="444"/>
      <c r="F146" s="444"/>
      <c r="G146" s="447"/>
      <c r="H146" s="446"/>
      <c r="I146" s="443"/>
      <c r="J146" s="447"/>
      <c r="K146" s="440"/>
      <c r="L146" s="158"/>
      <c r="M146" s="164"/>
      <c r="N146" s="109" t="str">
        <f>IF(RIGHT(J146,2)="SU","Ermittlung EEG-Umlage erfolgt durch ÜNB",IF(COUNTBLANK(L146:M146)=0,"nur max. eine Angabe in den Spalte L oder Spalte M möglich",IF(OR(ISBLANK(J146),K146=0),"",IF(K146&gt;0,K146*IF(ISBLANK(VLOOKUP(J146,Umlagekategorien!$B$31:$J$45,9,FALSE)),MIN(L146:M146),VLOOKUP(J146,Umlagekategorien!$B$31:$J$45,9,FALSE)),"")/100)))</f>
        <v/>
      </c>
    </row>
    <row r="147" spans="1:14" s="22" customFormat="1">
      <c r="A147" s="445"/>
      <c r="B147" s="447"/>
      <c r="C147" s="445"/>
      <c r="D147" s="445"/>
      <c r="E147" s="444"/>
      <c r="F147" s="444"/>
      <c r="G147" s="447"/>
      <c r="H147" s="446"/>
      <c r="I147" s="443"/>
      <c r="J147" s="447"/>
      <c r="K147" s="440"/>
      <c r="L147" s="158"/>
      <c r="M147" s="164"/>
      <c r="N147" s="109" t="str">
        <f>IF(RIGHT(J147,2)="SU","Ermittlung EEG-Umlage erfolgt durch ÜNB",IF(COUNTBLANK(L147:M147)=0,"nur max. eine Angabe in den Spalte L oder Spalte M möglich",IF(OR(ISBLANK(J147),K147=0),"",IF(K147&gt;0,K147*IF(ISBLANK(VLOOKUP(J147,Umlagekategorien!$B$31:$J$45,9,FALSE)),MIN(L147:M147),VLOOKUP(J147,Umlagekategorien!$B$31:$J$45,9,FALSE)),"")/100)))</f>
        <v/>
      </c>
    </row>
    <row r="148" spans="1:14" s="22" customFormat="1">
      <c r="A148" s="445"/>
      <c r="B148" s="447"/>
      <c r="C148" s="445"/>
      <c r="D148" s="445"/>
      <c r="E148" s="444"/>
      <c r="F148" s="444"/>
      <c r="G148" s="447"/>
      <c r="H148" s="446"/>
      <c r="I148" s="443"/>
      <c r="J148" s="447"/>
      <c r="K148" s="440"/>
      <c r="L148" s="158"/>
      <c r="M148" s="164"/>
      <c r="N148" s="109" t="str">
        <f>IF(RIGHT(J148,2)="SU","Ermittlung EEG-Umlage erfolgt durch ÜNB",IF(COUNTBLANK(L148:M148)=0,"nur max. eine Angabe in den Spalte L oder Spalte M möglich",IF(OR(ISBLANK(J148),K148=0),"",IF(K148&gt;0,K148*IF(ISBLANK(VLOOKUP(J148,Umlagekategorien!$B$31:$J$45,9,FALSE)),MIN(L148:M148),VLOOKUP(J148,Umlagekategorien!$B$31:$J$45,9,FALSE)),"")/100)))</f>
        <v/>
      </c>
    </row>
    <row r="149" spans="1:14" s="22" customFormat="1">
      <c r="A149" s="445"/>
      <c r="B149" s="447"/>
      <c r="C149" s="445"/>
      <c r="D149" s="445"/>
      <c r="E149" s="444"/>
      <c r="F149" s="444"/>
      <c r="G149" s="447"/>
      <c r="H149" s="446"/>
      <c r="I149" s="443"/>
      <c r="J149" s="447"/>
      <c r="K149" s="440"/>
      <c r="L149" s="158"/>
      <c r="M149" s="164"/>
      <c r="N149" s="109" t="str">
        <f>IF(RIGHT(J149,2)="SU","Ermittlung EEG-Umlage erfolgt durch ÜNB",IF(COUNTBLANK(L149:M149)=0,"nur max. eine Angabe in den Spalte L oder Spalte M möglich",IF(OR(ISBLANK(J149),K149=0),"",IF(K149&gt;0,K149*IF(ISBLANK(VLOOKUP(J149,Umlagekategorien!$B$31:$J$45,9,FALSE)),MIN(L149:M149),VLOOKUP(J149,Umlagekategorien!$B$31:$J$45,9,FALSE)),"")/100)))</f>
        <v/>
      </c>
    </row>
    <row r="150" spans="1:14" s="22" customFormat="1">
      <c r="A150" s="445"/>
      <c r="B150" s="447"/>
      <c r="C150" s="445"/>
      <c r="D150" s="445"/>
      <c r="E150" s="444"/>
      <c r="F150" s="444"/>
      <c r="G150" s="447"/>
      <c r="H150" s="446"/>
      <c r="I150" s="443"/>
      <c r="J150" s="447"/>
      <c r="K150" s="440"/>
      <c r="L150" s="158"/>
      <c r="M150" s="164"/>
      <c r="N150" s="109" t="str">
        <f>IF(RIGHT(J150,2)="SU","Ermittlung EEG-Umlage erfolgt durch ÜNB",IF(COUNTBLANK(L150:M150)=0,"nur max. eine Angabe in den Spalte L oder Spalte M möglich",IF(OR(ISBLANK(J150),K150=0),"",IF(K150&gt;0,K150*IF(ISBLANK(VLOOKUP(J150,Umlagekategorien!$B$31:$J$45,9,FALSE)),MIN(L150:M150),VLOOKUP(J150,Umlagekategorien!$B$31:$J$45,9,FALSE)),"")/100)))</f>
        <v/>
      </c>
    </row>
    <row r="151" spans="1:14" s="22" customFormat="1">
      <c r="A151" s="445"/>
      <c r="B151" s="447"/>
      <c r="C151" s="445"/>
      <c r="D151" s="445"/>
      <c r="E151" s="444"/>
      <c r="F151" s="444"/>
      <c r="G151" s="447"/>
      <c r="H151" s="446"/>
      <c r="I151" s="443"/>
      <c r="J151" s="447"/>
      <c r="K151" s="440"/>
      <c r="L151" s="158"/>
      <c r="M151" s="164"/>
      <c r="N151" s="109" t="str">
        <f>IF(RIGHT(J151,2)="SU","Ermittlung EEG-Umlage erfolgt durch ÜNB",IF(COUNTBLANK(L151:M151)=0,"nur max. eine Angabe in den Spalte L oder Spalte M möglich",IF(OR(ISBLANK(J151),K151=0),"",IF(K151&gt;0,K151*IF(ISBLANK(VLOOKUP(J151,Umlagekategorien!$B$31:$J$45,9,FALSE)),MIN(L151:M151),VLOOKUP(J151,Umlagekategorien!$B$31:$J$45,9,FALSE)),"")/100)))</f>
        <v/>
      </c>
    </row>
    <row r="152" spans="1:14" s="22" customFormat="1">
      <c r="A152" s="445"/>
      <c r="B152" s="447"/>
      <c r="C152" s="445"/>
      <c r="D152" s="445"/>
      <c r="E152" s="444"/>
      <c r="F152" s="444"/>
      <c r="G152" s="447"/>
      <c r="H152" s="446"/>
      <c r="I152" s="443"/>
      <c r="J152" s="447"/>
      <c r="K152" s="440"/>
      <c r="L152" s="158"/>
      <c r="M152" s="164"/>
      <c r="N152" s="109" t="str">
        <f>IF(RIGHT(J152,2)="SU","Ermittlung EEG-Umlage erfolgt durch ÜNB",IF(COUNTBLANK(L152:M152)=0,"nur max. eine Angabe in den Spalte L oder Spalte M möglich",IF(OR(ISBLANK(J152),K152=0),"",IF(K152&gt;0,K152*IF(ISBLANK(VLOOKUP(J152,Umlagekategorien!$B$31:$J$45,9,FALSE)),MIN(L152:M152),VLOOKUP(J152,Umlagekategorien!$B$31:$J$45,9,FALSE)),"")/100)))</f>
        <v/>
      </c>
    </row>
    <row r="153" spans="1:14" s="22" customFormat="1">
      <c r="A153" s="445"/>
      <c r="B153" s="447"/>
      <c r="C153" s="445"/>
      <c r="D153" s="445"/>
      <c r="E153" s="444"/>
      <c r="F153" s="444"/>
      <c r="G153" s="447"/>
      <c r="H153" s="446"/>
      <c r="I153" s="443"/>
      <c r="J153" s="447"/>
      <c r="K153" s="440"/>
      <c r="L153" s="158"/>
      <c r="M153" s="164"/>
      <c r="N153" s="109" t="str">
        <f>IF(RIGHT(J153,2)="SU","Ermittlung EEG-Umlage erfolgt durch ÜNB",IF(COUNTBLANK(L153:M153)=0,"nur max. eine Angabe in den Spalte L oder Spalte M möglich",IF(OR(ISBLANK(J153),K153=0),"",IF(K153&gt;0,K153*IF(ISBLANK(VLOOKUP(J153,Umlagekategorien!$B$31:$J$45,9,FALSE)),MIN(L153:M153),VLOOKUP(J153,Umlagekategorien!$B$31:$J$45,9,FALSE)),"")/100)))</f>
        <v/>
      </c>
    </row>
    <row r="154" spans="1:14" s="22" customFormat="1">
      <c r="A154" s="445"/>
      <c r="B154" s="447"/>
      <c r="C154" s="445"/>
      <c r="D154" s="445"/>
      <c r="E154" s="444"/>
      <c r="F154" s="444"/>
      <c r="G154" s="447"/>
      <c r="H154" s="446"/>
      <c r="I154" s="443"/>
      <c r="J154" s="447"/>
      <c r="K154" s="440"/>
      <c r="L154" s="158"/>
      <c r="M154" s="164"/>
      <c r="N154" s="109" t="str">
        <f>IF(RIGHT(J154,2)="SU","Ermittlung EEG-Umlage erfolgt durch ÜNB",IF(COUNTBLANK(L154:M154)=0,"nur max. eine Angabe in den Spalte L oder Spalte M möglich",IF(OR(ISBLANK(J154),K154=0),"",IF(K154&gt;0,K154*IF(ISBLANK(VLOOKUP(J154,Umlagekategorien!$B$31:$J$45,9,FALSE)),MIN(L154:M154),VLOOKUP(J154,Umlagekategorien!$B$31:$J$45,9,FALSE)),"")/100)))</f>
        <v/>
      </c>
    </row>
    <row r="155" spans="1:14" s="22" customFormat="1">
      <c r="A155" s="445"/>
      <c r="B155" s="447"/>
      <c r="C155" s="445"/>
      <c r="D155" s="445"/>
      <c r="E155" s="444"/>
      <c r="F155" s="444"/>
      <c r="G155" s="447"/>
      <c r="H155" s="446"/>
      <c r="I155" s="443"/>
      <c r="J155" s="447"/>
      <c r="K155" s="440"/>
      <c r="L155" s="158"/>
      <c r="M155" s="164"/>
      <c r="N155" s="109" t="str">
        <f>IF(RIGHT(J155,2)="SU","Ermittlung EEG-Umlage erfolgt durch ÜNB",IF(COUNTBLANK(L155:M155)=0,"nur max. eine Angabe in den Spalte L oder Spalte M möglich",IF(OR(ISBLANK(J155),K155=0),"",IF(K155&gt;0,K155*IF(ISBLANK(VLOOKUP(J155,Umlagekategorien!$B$31:$J$45,9,FALSE)),MIN(L155:M155),VLOOKUP(J155,Umlagekategorien!$B$31:$J$45,9,FALSE)),"")/100)))</f>
        <v/>
      </c>
    </row>
    <row r="156" spans="1:14" s="22" customFormat="1">
      <c r="A156" s="445"/>
      <c r="B156" s="447"/>
      <c r="C156" s="445"/>
      <c r="D156" s="445"/>
      <c r="E156" s="444"/>
      <c r="F156" s="444"/>
      <c r="G156" s="447"/>
      <c r="H156" s="446"/>
      <c r="I156" s="443"/>
      <c r="J156" s="447"/>
      <c r="K156" s="440"/>
      <c r="L156" s="158"/>
      <c r="M156" s="164"/>
      <c r="N156" s="109" t="str">
        <f>IF(RIGHT(J156,2)="SU","Ermittlung EEG-Umlage erfolgt durch ÜNB",IF(COUNTBLANK(L156:M156)=0,"nur max. eine Angabe in den Spalte L oder Spalte M möglich",IF(OR(ISBLANK(J156),K156=0),"",IF(K156&gt;0,K156*IF(ISBLANK(VLOOKUP(J156,Umlagekategorien!$B$31:$J$45,9,FALSE)),MIN(L156:M156),VLOOKUP(J156,Umlagekategorien!$B$31:$J$45,9,FALSE)),"")/100)))</f>
        <v/>
      </c>
    </row>
    <row r="157" spans="1:14" s="22" customFormat="1">
      <c r="A157" s="445"/>
      <c r="B157" s="447"/>
      <c r="C157" s="445"/>
      <c r="D157" s="445"/>
      <c r="E157" s="444"/>
      <c r="F157" s="444"/>
      <c r="G157" s="447"/>
      <c r="H157" s="446"/>
      <c r="I157" s="443"/>
      <c r="J157" s="447"/>
      <c r="K157" s="440"/>
      <c r="L157" s="158"/>
      <c r="M157" s="164"/>
      <c r="N157" s="109" t="str">
        <f>IF(RIGHT(J157,2)="SU","Ermittlung EEG-Umlage erfolgt durch ÜNB",IF(COUNTBLANK(L157:M157)=0,"nur max. eine Angabe in den Spalte L oder Spalte M möglich",IF(OR(ISBLANK(J157),K157=0),"",IF(K157&gt;0,K157*IF(ISBLANK(VLOOKUP(J157,Umlagekategorien!$B$31:$J$45,9,FALSE)),MIN(L157:M157),VLOOKUP(J157,Umlagekategorien!$B$31:$J$45,9,FALSE)),"")/100)))</f>
        <v/>
      </c>
    </row>
    <row r="158" spans="1:14" s="22" customFormat="1">
      <c r="A158" s="445"/>
      <c r="B158" s="447"/>
      <c r="C158" s="445"/>
      <c r="D158" s="445"/>
      <c r="E158" s="444"/>
      <c r="F158" s="444"/>
      <c r="G158" s="447"/>
      <c r="H158" s="446"/>
      <c r="I158" s="443"/>
      <c r="J158" s="447"/>
      <c r="K158" s="440"/>
      <c r="L158" s="158"/>
      <c r="M158" s="164"/>
      <c r="N158" s="109" t="str">
        <f>IF(RIGHT(J158,2)="SU","Ermittlung EEG-Umlage erfolgt durch ÜNB",IF(COUNTBLANK(L158:M158)=0,"nur max. eine Angabe in den Spalte L oder Spalte M möglich",IF(OR(ISBLANK(J158),K158=0),"",IF(K158&gt;0,K158*IF(ISBLANK(VLOOKUP(J158,Umlagekategorien!$B$31:$J$45,9,FALSE)),MIN(L158:M158),VLOOKUP(J158,Umlagekategorien!$B$31:$J$45,9,FALSE)),"")/100)))</f>
        <v/>
      </c>
    </row>
    <row r="159" spans="1:14" s="22" customFormat="1">
      <c r="A159" s="445"/>
      <c r="B159" s="447"/>
      <c r="C159" s="445"/>
      <c r="D159" s="445"/>
      <c r="E159" s="444"/>
      <c r="F159" s="444"/>
      <c r="G159" s="447"/>
      <c r="H159" s="446"/>
      <c r="I159" s="443"/>
      <c r="J159" s="447"/>
      <c r="K159" s="440"/>
      <c r="L159" s="158"/>
      <c r="M159" s="164"/>
      <c r="N159" s="109" t="str">
        <f>IF(RIGHT(J159,2)="SU","Ermittlung EEG-Umlage erfolgt durch ÜNB",IF(COUNTBLANK(L159:M159)=0,"nur max. eine Angabe in den Spalte L oder Spalte M möglich",IF(OR(ISBLANK(J159),K159=0),"",IF(K159&gt;0,K159*IF(ISBLANK(VLOOKUP(J159,Umlagekategorien!$B$31:$J$45,9,FALSE)),MIN(L159:M159),VLOOKUP(J159,Umlagekategorien!$B$31:$J$45,9,FALSE)),"")/100)))</f>
        <v/>
      </c>
    </row>
    <row r="160" spans="1:14" s="22" customFormat="1">
      <c r="A160" s="445"/>
      <c r="B160" s="447"/>
      <c r="C160" s="445"/>
      <c r="D160" s="445"/>
      <c r="E160" s="444"/>
      <c r="F160" s="444"/>
      <c r="G160" s="447"/>
      <c r="H160" s="446"/>
      <c r="I160" s="443"/>
      <c r="J160" s="447"/>
      <c r="K160" s="440"/>
      <c r="L160" s="158"/>
      <c r="M160" s="164"/>
      <c r="N160" s="109" t="str">
        <f>IF(RIGHT(J160,2)="SU","Ermittlung EEG-Umlage erfolgt durch ÜNB",IF(COUNTBLANK(L160:M160)=0,"nur max. eine Angabe in den Spalte L oder Spalte M möglich",IF(OR(ISBLANK(J160),K160=0),"",IF(K160&gt;0,K160*IF(ISBLANK(VLOOKUP(J160,Umlagekategorien!$B$31:$J$45,9,FALSE)),MIN(L160:M160),VLOOKUP(J160,Umlagekategorien!$B$31:$J$45,9,FALSE)),"")/100)))</f>
        <v/>
      </c>
    </row>
    <row r="161" spans="1:14" s="22" customFormat="1">
      <c r="A161" s="445"/>
      <c r="B161" s="447"/>
      <c r="C161" s="445"/>
      <c r="D161" s="445"/>
      <c r="E161" s="444"/>
      <c r="F161" s="444"/>
      <c r="G161" s="447"/>
      <c r="H161" s="446"/>
      <c r="I161" s="443"/>
      <c r="J161" s="447"/>
      <c r="K161" s="440"/>
      <c r="L161" s="158"/>
      <c r="M161" s="164"/>
      <c r="N161" s="109" t="str">
        <f>IF(RIGHT(J161,2)="SU","Ermittlung EEG-Umlage erfolgt durch ÜNB",IF(COUNTBLANK(L161:M161)=0,"nur max. eine Angabe in den Spalte L oder Spalte M möglich",IF(OR(ISBLANK(J161),K161=0),"",IF(K161&gt;0,K161*IF(ISBLANK(VLOOKUP(J161,Umlagekategorien!$B$31:$J$45,9,FALSE)),MIN(L161:M161),VLOOKUP(J161,Umlagekategorien!$B$31:$J$45,9,FALSE)),"")/100)))</f>
        <v/>
      </c>
    </row>
    <row r="162" spans="1:14" s="22" customFormat="1">
      <c r="A162" s="445"/>
      <c r="B162" s="447"/>
      <c r="C162" s="445"/>
      <c r="D162" s="445"/>
      <c r="E162" s="444"/>
      <c r="F162" s="444"/>
      <c r="G162" s="447"/>
      <c r="H162" s="446"/>
      <c r="I162" s="443"/>
      <c r="J162" s="447"/>
      <c r="K162" s="440"/>
      <c r="L162" s="158"/>
      <c r="M162" s="164"/>
      <c r="N162" s="109" t="str">
        <f>IF(RIGHT(J162,2)="SU","Ermittlung EEG-Umlage erfolgt durch ÜNB",IF(COUNTBLANK(L162:M162)=0,"nur max. eine Angabe in den Spalte L oder Spalte M möglich",IF(OR(ISBLANK(J162),K162=0),"",IF(K162&gt;0,K162*IF(ISBLANK(VLOOKUP(J162,Umlagekategorien!$B$31:$J$45,9,FALSE)),MIN(L162:M162),VLOOKUP(J162,Umlagekategorien!$B$31:$J$45,9,FALSE)),"")/100)))</f>
        <v/>
      </c>
    </row>
    <row r="163" spans="1:14" s="22" customFormat="1">
      <c r="A163" s="445"/>
      <c r="B163" s="447"/>
      <c r="C163" s="445"/>
      <c r="D163" s="445"/>
      <c r="E163" s="444"/>
      <c r="F163" s="444"/>
      <c r="G163" s="447"/>
      <c r="H163" s="446"/>
      <c r="I163" s="443"/>
      <c r="J163" s="447"/>
      <c r="K163" s="440"/>
      <c r="L163" s="158"/>
      <c r="M163" s="164"/>
      <c r="N163" s="109" t="str">
        <f>IF(RIGHT(J163,2)="SU","Ermittlung EEG-Umlage erfolgt durch ÜNB",IF(COUNTBLANK(L163:M163)=0,"nur max. eine Angabe in den Spalte L oder Spalte M möglich",IF(OR(ISBLANK(J163),K163=0),"",IF(K163&gt;0,K163*IF(ISBLANK(VLOOKUP(J163,Umlagekategorien!$B$31:$J$45,9,FALSE)),MIN(L163:M163),VLOOKUP(J163,Umlagekategorien!$B$31:$J$45,9,FALSE)),"")/100)))</f>
        <v/>
      </c>
    </row>
    <row r="164" spans="1:14" s="22" customFormat="1">
      <c r="A164" s="445"/>
      <c r="B164" s="447"/>
      <c r="C164" s="445"/>
      <c r="D164" s="445"/>
      <c r="E164" s="444"/>
      <c r="F164" s="444"/>
      <c r="G164" s="447"/>
      <c r="H164" s="446"/>
      <c r="I164" s="443"/>
      <c r="J164" s="447"/>
      <c r="K164" s="440"/>
      <c r="L164" s="158"/>
      <c r="M164" s="164"/>
      <c r="N164" s="109" t="str">
        <f>IF(RIGHT(J164,2)="SU","Ermittlung EEG-Umlage erfolgt durch ÜNB",IF(COUNTBLANK(L164:M164)=0,"nur max. eine Angabe in den Spalte L oder Spalte M möglich",IF(OR(ISBLANK(J164),K164=0),"",IF(K164&gt;0,K164*IF(ISBLANK(VLOOKUP(J164,Umlagekategorien!$B$31:$J$45,9,FALSE)),MIN(L164:M164),VLOOKUP(J164,Umlagekategorien!$B$31:$J$45,9,FALSE)),"")/100)))</f>
        <v/>
      </c>
    </row>
    <row r="165" spans="1:14" s="22" customFormat="1">
      <c r="A165" s="445"/>
      <c r="B165" s="447"/>
      <c r="C165" s="445"/>
      <c r="D165" s="445"/>
      <c r="E165" s="444"/>
      <c r="F165" s="444"/>
      <c r="G165" s="447"/>
      <c r="H165" s="446"/>
      <c r="I165" s="443"/>
      <c r="J165" s="447"/>
      <c r="K165" s="440"/>
      <c r="L165" s="158"/>
      <c r="M165" s="164"/>
      <c r="N165" s="109" t="str">
        <f>IF(RIGHT(J165,2)="SU","Ermittlung EEG-Umlage erfolgt durch ÜNB",IF(COUNTBLANK(L165:M165)=0,"nur max. eine Angabe in den Spalte L oder Spalte M möglich",IF(OR(ISBLANK(J165),K165=0),"",IF(K165&gt;0,K165*IF(ISBLANK(VLOOKUP(J165,Umlagekategorien!$B$31:$J$45,9,FALSE)),MIN(L165:M165),VLOOKUP(J165,Umlagekategorien!$B$31:$J$45,9,FALSE)),"")/100)))</f>
        <v/>
      </c>
    </row>
    <row r="166" spans="1:14" s="22" customFormat="1">
      <c r="A166" s="445"/>
      <c r="B166" s="447"/>
      <c r="C166" s="445"/>
      <c r="D166" s="445"/>
      <c r="E166" s="444"/>
      <c r="F166" s="444"/>
      <c r="G166" s="447"/>
      <c r="H166" s="446"/>
      <c r="I166" s="443"/>
      <c r="J166" s="447"/>
      <c r="K166" s="440"/>
      <c r="L166" s="158"/>
      <c r="M166" s="164"/>
      <c r="N166" s="109" t="str">
        <f>IF(RIGHT(J166,2)="SU","Ermittlung EEG-Umlage erfolgt durch ÜNB",IF(COUNTBLANK(L166:M166)=0,"nur max. eine Angabe in den Spalte L oder Spalte M möglich",IF(OR(ISBLANK(J166),K166=0),"",IF(K166&gt;0,K166*IF(ISBLANK(VLOOKUP(J166,Umlagekategorien!$B$31:$J$45,9,FALSE)),MIN(L166:M166),VLOOKUP(J166,Umlagekategorien!$B$31:$J$45,9,FALSE)),"")/100)))</f>
        <v/>
      </c>
    </row>
    <row r="167" spans="1:14" s="22" customFormat="1">
      <c r="A167" s="445"/>
      <c r="B167" s="447"/>
      <c r="C167" s="445"/>
      <c r="D167" s="445"/>
      <c r="E167" s="444"/>
      <c r="F167" s="444"/>
      <c r="G167" s="447"/>
      <c r="H167" s="446"/>
      <c r="I167" s="443"/>
      <c r="J167" s="447"/>
      <c r="K167" s="440"/>
      <c r="L167" s="158"/>
      <c r="M167" s="164"/>
      <c r="N167" s="109" t="str">
        <f>IF(RIGHT(J167,2)="SU","Ermittlung EEG-Umlage erfolgt durch ÜNB",IF(COUNTBLANK(L167:M167)=0,"nur max. eine Angabe in den Spalte L oder Spalte M möglich",IF(OR(ISBLANK(J167),K167=0),"",IF(K167&gt;0,K167*IF(ISBLANK(VLOOKUP(J167,Umlagekategorien!$B$31:$J$45,9,FALSE)),MIN(L167:M167),VLOOKUP(J167,Umlagekategorien!$B$31:$J$45,9,FALSE)),"")/100)))</f>
        <v/>
      </c>
    </row>
    <row r="168" spans="1:14" s="22" customFormat="1">
      <c r="A168" s="445"/>
      <c r="B168" s="447"/>
      <c r="C168" s="445"/>
      <c r="D168" s="445"/>
      <c r="E168" s="444"/>
      <c r="F168" s="444"/>
      <c r="G168" s="447"/>
      <c r="H168" s="446"/>
      <c r="I168" s="443"/>
      <c r="J168" s="447"/>
      <c r="K168" s="440"/>
      <c r="L168" s="158"/>
      <c r="M168" s="164"/>
      <c r="N168" s="109" t="str">
        <f>IF(RIGHT(J168,2)="SU","Ermittlung EEG-Umlage erfolgt durch ÜNB",IF(COUNTBLANK(L168:M168)=0,"nur max. eine Angabe in den Spalte L oder Spalte M möglich",IF(OR(ISBLANK(J168),K168=0),"",IF(K168&gt;0,K168*IF(ISBLANK(VLOOKUP(J168,Umlagekategorien!$B$31:$J$45,9,FALSE)),MIN(L168:M168),VLOOKUP(J168,Umlagekategorien!$B$31:$J$45,9,FALSE)),"")/100)))</f>
        <v/>
      </c>
    </row>
    <row r="169" spans="1:14" s="22" customFormat="1">
      <c r="A169" s="445"/>
      <c r="B169" s="447"/>
      <c r="C169" s="445"/>
      <c r="D169" s="445"/>
      <c r="E169" s="444"/>
      <c r="F169" s="444"/>
      <c r="G169" s="447"/>
      <c r="H169" s="446"/>
      <c r="I169" s="443"/>
      <c r="J169" s="447"/>
      <c r="K169" s="440"/>
      <c r="L169" s="158"/>
      <c r="M169" s="164"/>
      <c r="N169" s="109" t="str">
        <f>IF(RIGHT(J169,2)="SU","Ermittlung EEG-Umlage erfolgt durch ÜNB",IF(COUNTBLANK(L169:M169)=0,"nur max. eine Angabe in den Spalte L oder Spalte M möglich",IF(OR(ISBLANK(J169),K169=0),"",IF(K169&gt;0,K169*IF(ISBLANK(VLOOKUP(J169,Umlagekategorien!$B$31:$J$45,9,FALSE)),MIN(L169:M169),VLOOKUP(J169,Umlagekategorien!$B$31:$J$45,9,FALSE)),"")/100)))</f>
        <v/>
      </c>
    </row>
    <row r="170" spans="1:14" s="22" customFormat="1">
      <c r="A170" s="445"/>
      <c r="B170" s="447"/>
      <c r="C170" s="445"/>
      <c r="D170" s="445"/>
      <c r="E170" s="444"/>
      <c r="F170" s="444"/>
      <c r="G170" s="447"/>
      <c r="H170" s="446"/>
      <c r="I170" s="443"/>
      <c r="J170" s="447"/>
      <c r="K170" s="440"/>
      <c r="L170" s="158"/>
      <c r="M170" s="164"/>
      <c r="N170" s="109" t="str">
        <f>IF(RIGHT(J170,2)="SU","Ermittlung EEG-Umlage erfolgt durch ÜNB",IF(COUNTBLANK(L170:M170)=0,"nur max. eine Angabe in den Spalte L oder Spalte M möglich",IF(OR(ISBLANK(J170),K170=0),"",IF(K170&gt;0,K170*IF(ISBLANK(VLOOKUP(J170,Umlagekategorien!$B$31:$J$45,9,FALSE)),MIN(L170:M170),VLOOKUP(J170,Umlagekategorien!$B$31:$J$45,9,FALSE)),"")/100)))</f>
        <v/>
      </c>
    </row>
    <row r="171" spans="1:14" s="22" customFormat="1">
      <c r="A171" s="445"/>
      <c r="B171" s="447"/>
      <c r="C171" s="445"/>
      <c r="D171" s="445"/>
      <c r="E171" s="444"/>
      <c r="F171" s="444"/>
      <c r="G171" s="447"/>
      <c r="H171" s="446"/>
      <c r="I171" s="443"/>
      <c r="J171" s="447"/>
      <c r="K171" s="440"/>
      <c r="L171" s="158"/>
      <c r="M171" s="164"/>
      <c r="N171" s="109" t="str">
        <f>IF(RIGHT(J171,2)="SU","Ermittlung EEG-Umlage erfolgt durch ÜNB",IF(COUNTBLANK(L171:M171)=0,"nur max. eine Angabe in den Spalte L oder Spalte M möglich",IF(OR(ISBLANK(J171),K171=0),"",IF(K171&gt;0,K171*IF(ISBLANK(VLOOKUP(J171,Umlagekategorien!$B$31:$J$45,9,FALSE)),MIN(L171:M171),VLOOKUP(J171,Umlagekategorien!$B$31:$J$45,9,FALSE)),"")/100)))</f>
        <v/>
      </c>
    </row>
    <row r="172" spans="1:14" s="22" customFormat="1">
      <c r="A172" s="445"/>
      <c r="B172" s="447"/>
      <c r="C172" s="445"/>
      <c r="D172" s="445"/>
      <c r="E172" s="444"/>
      <c r="F172" s="444"/>
      <c r="G172" s="447"/>
      <c r="H172" s="446"/>
      <c r="I172" s="443"/>
      <c r="J172" s="447"/>
      <c r="K172" s="440"/>
      <c r="L172" s="158"/>
      <c r="M172" s="164"/>
      <c r="N172" s="109" t="str">
        <f>IF(RIGHT(J172,2)="SU","Ermittlung EEG-Umlage erfolgt durch ÜNB",IF(COUNTBLANK(L172:M172)=0,"nur max. eine Angabe in den Spalte L oder Spalte M möglich",IF(OR(ISBLANK(J172),K172=0),"",IF(K172&gt;0,K172*IF(ISBLANK(VLOOKUP(J172,Umlagekategorien!$B$31:$J$45,9,FALSE)),MIN(L172:M172),VLOOKUP(J172,Umlagekategorien!$B$31:$J$45,9,FALSE)),"")/100)))</f>
        <v/>
      </c>
    </row>
    <row r="173" spans="1:14" s="22" customFormat="1">
      <c r="A173" s="445"/>
      <c r="B173" s="447"/>
      <c r="C173" s="445"/>
      <c r="D173" s="445"/>
      <c r="E173" s="444"/>
      <c r="F173" s="444"/>
      <c r="G173" s="447"/>
      <c r="H173" s="446"/>
      <c r="I173" s="443"/>
      <c r="J173" s="447"/>
      <c r="K173" s="440"/>
      <c r="L173" s="158"/>
      <c r="M173" s="164"/>
      <c r="N173" s="109" t="str">
        <f>IF(RIGHT(J173,2)="SU","Ermittlung EEG-Umlage erfolgt durch ÜNB",IF(COUNTBLANK(L173:M173)=0,"nur max. eine Angabe in den Spalte L oder Spalte M möglich",IF(OR(ISBLANK(J173),K173=0),"",IF(K173&gt;0,K173*IF(ISBLANK(VLOOKUP(J173,Umlagekategorien!$B$31:$J$45,9,FALSE)),MIN(L173:M173),VLOOKUP(J173,Umlagekategorien!$B$31:$J$45,9,FALSE)),"")/100)))</f>
        <v/>
      </c>
    </row>
    <row r="174" spans="1:14" s="22" customFormat="1">
      <c r="A174" s="445"/>
      <c r="B174" s="447"/>
      <c r="C174" s="445"/>
      <c r="D174" s="445"/>
      <c r="E174" s="444"/>
      <c r="F174" s="444"/>
      <c r="G174" s="447"/>
      <c r="H174" s="446"/>
      <c r="I174" s="443"/>
      <c r="J174" s="447"/>
      <c r="K174" s="440"/>
      <c r="L174" s="158"/>
      <c r="M174" s="164"/>
      <c r="N174" s="109" t="str">
        <f>IF(RIGHT(J174,2)="SU","Ermittlung EEG-Umlage erfolgt durch ÜNB",IF(COUNTBLANK(L174:M174)=0,"nur max. eine Angabe in den Spalte L oder Spalte M möglich",IF(OR(ISBLANK(J174),K174=0),"",IF(K174&gt;0,K174*IF(ISBLANK(VLOOKUP(J174,Umlagekategorien!$B$31:$J$45,9,FALSE)),MIN(L174:M174),VLOOKUP(J174,Umlagekategorien!$B$31:$J$45,9,FALSE)),"")/100)))</f>
        <v/>
      </c>
    </row>
    <row r="175" spans="1:14" s="22" customFormat="1">
      <c r="A175" s="445"/>
      <c r="B175" s="447"/>
      <c r="C175" s="445"/>
      <c r="D175" s="445"/>
      <c r="E175" s="444"/>
      <c r="F175" s="444"/>
      <c r="G175" s="447"/>
      <c r="H175" s="446"/>
      <c r="I175" s="443"/>
      <c r="J175" s="447"/>
      <c r="K175" s="440"/>
      <c r="L175" s="158"/>
      <c r="M175" s="164"/>
      <c r="N175" s="109" t="str">
        <f>IF(RIGHT(J175,2)="SU","Ermittlung EEG-Umlage erfolgt durch ÜNB",IF(COUNTBLANK(L175:M175)=0,"nur max. eine Angabe in den Spalte L oder Spalte M möglich",IF(OR(ISBLANK(J175),K175=0),"",IF(K175&gt;0,K175*IF(ISBLANK(VLOOKUP(J175,Umlagekategorien!$B$31:$J$45,9,FALSE)),MIN(L175:M175),VLOOKUP(J175,Umlagekategorien!$B$31:$J$45,9,FALSE)),"")/100)))</f>
        <v/>
      </c>
    </row>
    <row r="176" spans="1:14" s="22" customFormat="1">
      <c r="A176" s="445"/>
      <c r="B176" s="447"/>
      <c r="C176" s="445"/>
      <c r="D176" s="445"/>
      <c r="E176" s="444"/>
      <c r="F176" s="444"/>
      <c r="G176" s="447"/>
      <c r="H176" s="446"/>
      <c r="I176" s="443"/>
      <c r="J176" s="447"/>
      <c r="K176" s="440"/>
      <c r="L176" s="158"/>
      <c r="M176" s="164"/>
      <c r="N176" s="109" t="str">
        <f>IF(RIGHT(J176,2)="SU","Ermittlung EEG-Umlage erfolgt durch ÜNB",IF(COUNTBLANK(L176:M176)=0,"nur max. eine Angabe in den Spalte L oder Spalte M möglich",IF(OR(ISBLANK(J176),K176=0),"",IF(K176&gt;0,K176*IF(ISBLANK(VLOOKUP(J176,Umlagekategorien!$B$31:$J$45,9,FALSE)),MIN(L176:M176),VLOOKUP(J176,Umlagekategorien!$B$31:$J$45,9,FALSE)),"")/100)))</f>
        <v/>
      </c>
    </row>
    <row r="177" spans="1:14" s="22" customFormat="1">
      <c r="A177" s="445"/>
      <c r="B177" s="447"/>
      <c r="C177" s="445"/>
      <c r="D177" s="445"/>
      <c r="E177" s="444"/>
      <c r="F177" s="444"/>
      <c r="G177" s="447"/>
      <c r="H177" s="446"/>
      <c r="I177" s="443"/>
      <c r="J177" s="447"/>
      <c r="K177" s="440"/>
      <c r="L177" s="158"/>
      <c r="M177" s="164"/>
      <c r="N177" s="109" t="str">
        <f>IF(RIGHT(J177,2)="SU","Ermittlung EEG-Umlage erfolgt durch ÜNB",IF(COUNTBLANK(L177:M177)=0,"nur max. eine Angabe in den Spalte L oder Spalte M möglich",IF(OR(ISBLANK(J177),K177=0),"",IF(K177&gt;0,K177*IF(ISBLANK(VLOOKUP(J177,Umlagekategorien!$B$31:$J$45,9,FALSE)),MIN(L177:M177),VLOOKUP(J177,Umlagekategorien!$B$31:$J$45,9,FALSE)),"")/100)))</f>
        <v/>
      </c>
    </row>
    <row r="178" spans="1:14" s="22" customFormat="1">
      <c r="A178" s="445"/>
      <c r="B178" s="447"/>
      <c r="C178" s="445"/>
      <c r="D178" s="445"/>
      <c r="E178" s="444"/>
      <c r="F178" s="444"/>
      <c r="G178" s="447"/>
      <c r="H178" s="446"/>
      <c r="I178" s="443"/>
      <c r="J178" s="447"/>
      <c r="K178" s="440"/>
      <c r="L178" s="158"/>
      <c r="M178" s="164"/>
      <c r="N178" s="109" t="str">
        <f>IF(RIGHT(J178,2)="SU","Ermittlung EEG-Umlage erfolgt durch ÜNB",IF(COUNTBLANK(L178:M178)=0,"nur max. eine Angabe in den Spalte L oder Spalte M möglich",IF(OR(ISBLANK(J178),K178=0),"",IF(K178&gt;0,K178*IF(ISBLANK(VLOOKUP(J178,Umlagekategorien!$B$31:$J$45,9,FALSE)),MIN(L178:M178),VLOOKUP(J178,Umlagekategorien!$B$31:$J$45,9,FALSE)),"")/100)))</f>
        <v/>
      </c>
    </row>
    <row r="179" spans="1:14" s="22" customFormat="1">
      <c r="A179" s="445"/>
      <c r="B179" s="447"/>
      <c r="C179" s="445"/>
      <c r="D179" s="445"/>
      <c r="E179" s="444"/>
      <c r="F179" s="444"/>
      <c r="G179" s="447"/>
      <c r="H179" s="446"/>
      <c r="I179" s="443"/>
      <c r="J179" s="447"/>
      <c r="K179" s="440"/>
      <c r="L179" s="158"/>
      <c r="M179" s="164"/>
      <c r="N179" s="109" t="str">
        <f>IF(RIGHT(J179,2)="SU","Ermittlung EEG-Umlage erfolgt durch ÜNB",IF(COUNTBLANK(L179:M179)=0,"nur max. eine Angabe in den Spalte L oder Spalte M möglich",IF(OR(ISBLANK(J179),K179=0),"",IF(K179&gt;0,K179*IF(ISBLANK(VLOOKUP(J179,Umlagekategorien!$B$31:$J$45,9,FALSE)),MIN(L179:M179),VLOOKUP(J179,Umlagekategorien!$B$31:$J$45,9,FALSE)),"")/100)))</f>
        <v/>
      </c>
    </row>
    <row r="180" spans="1:14" s="22" customFormat="1">
      <c r="A180" s="445"/>
      <c r="B180" s="447"/>
      <c r="C180" s="445"/>
      <c r="D180" s="445"/>
      <c r="E180" s="444"/>
      <c r="F180" s="444"/>
      <c r="G180" s="447"/>
      <c r="H180" s="446"/>
      <c r="I180" s="443"/>
      <c r="J180" s="447"/>
      <c r="K180" s="440"/>
      <c r="L180" s="158"/>
      <c r="M180" s="164"/>
      <c r="N180" s="109" t="str">
        <f>IF(RIGHT(J180,2)="SU","Ermittlung EEG-Umlage erfolgt durch ÜNB",IF(COUNTBLANK(L180:M180)=0,"nur max. eine Angabe in den Spalte L oder Spalte M möglich",IF(OR(ISBLANK(J180),K180=0),"",IF(K180&gt;0,K180*IF(ISBLANK(VLOOKUP(J180,Umlagekategorien!$B$31:$J$45,9,FALSE)),MIN(L180:M180),VLOOKUP(J180,Umlagekategorien!$B$31:$J$45,9,FALSE)),"")/100)))</f>
        <v/>
      </c>
    </row>
    <row r="181" spans="1:14" s="22" customFormat="1">
      <c r="A181" s="445"/>
      <c r="B181" s="447"/>
      <c r="C181" s="445"/>
      <c r="D181" s="445"/>
      <c r="E181" s="444"/>
      <c r="F181" s="444"/>
      <c r="G181" s="447"/>
      <c r="H181" s="446"/>
      <c r="I181" s="443"/>
      <c r="J181" s="447"/>
      <c r="K181" s="440"/>
      <c r="L181" s="158"/>
      <c r="M181" s="164"/>
      <c r="N181" s="109" t="str">
        <f>IF(RIGHT(J181,2)="SU","Ermittlung EEG-Umlage erfolgt durch ÜNB",IF(COUNTBLANK(L181:M181)=0,"nur max. eine Angabe in den Spalte L oder Spalte M möglich",IF(OR(ISBLANK(J181),K181=0),"",IF(K181&gt;0,K181*IF(ISBLANK(VLOOKUP(J181,Umlagekategorien!$B$31:$J$45,9,FALSE)),MIN(L181:M181),VLOOKUP(J181,Umlagekategorien!$B$31:$J$45,9,FALSE)),"")/100)))</f>
        <v/>
      </c>
    </row>
    <row r="182" spans="1:14" s="22" customFormat="1">
      <c r="A182" s="445"/>
      <c r="B182" s="447"/>
      <c r="C182" s="445"/>
      <c r="D182" s="445"/>
      <c r="E182" s="444"/>
      <c r="F182" s="444"/>
      <c r="G182" s="447"/>
      <c r="H182" s="446"/>
      <c r="I182" s="443"/>
      <c r="J182" s="447"/>
      <c r="K182" s="440"/>
      <c r="L182" s="158"/>
      <c r="M182" s="164"/>
      <c r="N182" s="109" t="str">
        <f>IF(RIGHT(J182,2)="SU","Ermittlung EEG-Umlage erfolgt durch ÜNB",IF(COUNTBLANK(L182:M182)=0,"nur max. eine Angabe in den Spalte L oder Spalte M möglich",IF(OR(ISBLANK(J182),K182=0),"",IF(K182&gt;0,K182*IF(ISBLANK(VLOOKUP(J182,Umlagekategorien!$B$31:$J$45,9,FALSE)),MIN(L182:M182),VLOOKUP(J182,Umlagekategorien!$B$31:$J$45,9,FALSE)),"")/100)))</f>
        <v/>
      </c>
    </row>
    <row r="183" spans="1:14" s="22" customFormat="1">
      <c r="A183" s="445"/>
      <c r="B183" s="447"/>
      <c r="C183" s="445"/>
      <c r="D183" s="445"/>
      <c r="E183" s="444"/>
      <c r="F183" s="444"/>
      <c r="G183" s="447"/>
      <c r="H183" s="446"/>
      <c r="I183" s="443"/>
      <c r="J183" s="447"/>
      <c r="K183" s="440"/>
      <c r="L183" s="158"/>
      <c r="M183" s="164"/>
      <c r="N183" s="109" t="str">
        <f>IF(RIGHT(J183,2)="SU","Ermittlung EEG-Umlage erfolgt durch ÜNB",IF(COUNTBLANK(L183:M183)=0,"nur max. eine Angabe in den Spalte L oder Spalte M möglich",IF(OR(ISBLANK(J183),K183=0),"",IF(K183&gt;0,K183*IF(ISBLANK(VLOOKUP(J183,Umlagekategorien!$B$31:$J$45,9,FALSE)),MIN(L183:M183),VLOOKUP(J183,Umlagekategorien!$B$31:$J$45,9,FALSE)),"")/100)))</f>
        <v/>
      </c>
    </row>
    <row r="184" spans="1:14" s="22" customFormat="1">
      <c r="A184" s="445"/>
      <c r="B184" s="447"/>
      <c r="C184" s="445"/>
      <c r="D184" s="445"/>
      <c r="E184" s="444"/>
      <c r="F184" s="444"/>
      <c r="G184" s="447"/>
      <c r="H184" s="446"/>
      <c r="I184" s="443"/>
      <c r="J184" s="447"/>
      <c r="K184" s="440"/>
      <c r="L184" s="158"/>
      <c r="M184" s="164"/>
      <c r="N184" s="109" t="str">
        <f>IF(RIGHT(J184,2)="SU","Ermittlung EEG-Umlage erfolgt durch ÜNB",IF(COUNTBLANK(L184:M184)=0,"nur max. eine Angabe in den Spalte L oder Spalte M möglich",IF(OR(ISBLANK(J184),K184=0),"",IF(K184&gt;0,K184*IF(ISBLANK(VLOOKUP(J184,Umlagekategorien!$B$31:$J$45,9,FALSE)),MIN(L184:M184),VLOOKUP(J184,Umlagekategorien!$B$31:$J$45,9,FALSE)),"")/100)))</f>
        <v/>
      </c>
    </row>
    <row r="185" spans="1:14" s="22" customFormat="1">
      <c r="A185" s="445"/>
      <c r="B185" s="447"/>
      <c r="C185" s="445"/>
      <c r="D185" s="445"/>
      <c r="E185" s="444"/>
      <c r="F185" s="444"/>
      <c r="G185" s="447"/>
      <c r="H185" s="446"/>
      <c r="I185" s="443"/>
      <c r="J185" s="447"/>
      <c r="K185" s="440"/>
      <c r="L185" s="158"/>
      <c r="M185" s="164"/>
      <c r="N185" s="109" t="str">
        <f>IF(RIGHT(J185,2)="SU","Ermittlung EEG-Umlage erfolgt durch ÜNB",IF(COUNTBLANK(L185:M185)=0,"nur max. eine Angabe in den Spalte L oder Spalte M möglich",IF(OR(ISBLANK(J185),K185=0),"",IF(K185&gt;0,K185*IF(ISBLANK(VLOOKUP(J185,Umlagekategorien!$B$31:$J$45,9,FALSE)),MIN(L185:M185),VLOOKUP(J185,Umlagekategorien!$B$31:$J$45,9,FALSE)),"")/100)))</f>
        <v/>
      </c>
    </row>
    <row r="186" spans="1:14" s="22" customFormat="1">
      <c r="A186" s="445"/>
      <c r="B186" s="447"/>
      <c r="C186" s="445"/>
      <c r="D186" s="445"/>
      <c r="E186" s="444"/>
      <c r="F186" s="444"/>
      <c r="G186" s="447"/>
      <c r="H186" s="446"/>
      <c r="I186" s="443"/>
      <c r="J186" s="447"/>
      <c r="K186" s="440"/>
      <c r="L186" s="158"/>
      <c r="M186" s="164"/>
      <c r="N186" s="109" t="str">
        <f>IF(RIGHT(J186,2)="SU","Ermittlung EEG-Umlage erfolgt durch ÜNB",IF(COUNTBLANK(L186:M186)=0,"nur max. eine Angabe in den Spalte L oder Spalte M möglich",IF(OR(ISBLANK(J186),K186=0),"",IF(K186&gt;0,K186*IF(ISBLANK(VLOOKUP(J186,Umlagekategorien!$B$31:$J$45,9,FALSE)),MIN(L186:M186),VLOOKUP(J186,Umlagekategorien!$B$31:$J$45,9,FALSE)),"")/100)))</f>
        <v/>
      </c>
    </row>
    <row r="187" spans="1:14" s="22" customFormat="1">
      <c r="A187" s="445"/>
      <c r="B187" s="447"/>
      <c r="C187" s="445"/>
      <c r="D187" s="445"/>
      <c r="E187" s="444"/>
      <c r="F187" s="444"/>
      <c r="G187" s="447"/>
      <c r="H187" s="446"/>
      <c r="I187" s="443"/>
      <c r="J187" s="447"/>
      <c r="K187" s="440"/>
      <c r="L187" s="158"/>
      <c r="M187" s="164"/>
      <c r="N187" s="109" t="str">
        <f>IF(RIGHT(J187,2)="SU","Ermittlung EEG-Umlage erfolgt durch ÜNB",IF(COUNTBLANK(L187:M187)=0,"nur max. eine Angabe in den Spalte L oder Spalte M möglich",IF(OR(ISBLANK(J187),K187=0),"",IF(K187&gt;0,K187*IF(ISBLANK(VLOOKUP(J187,Umlagekategorien!$B$31:$J$45,9,FALSE)),MIN(L187:M187),VLOOKUP(J187,Umlagekategorien!$B$31:$J$45,9,FALSE)),"")/100)))</f>
        <v/>
      </c>
    </row>
    <row r="188" spans="1:14" s="22" customFormat="1">
      <c r="A188" s="445"/>
      <c r="B188" s="447"/>
      <c r="C188" s="445"/>
      <c r="D188" s="445"/>
      <c r="E188" s="444"/>
      <c r="F188" s="444"/>
      <c r="G188" s="447"/>
      <c r="H188" s="446"/>
      <c r="I188" s="443"/>
      <c r="J188" s="447"/>
      <c r="K188" s="440"/>
      <c r="L188" s="158"/>
      <c r="M188" s="164"/>
      <c r="N188" s="109" t="str">
        <f>IF(RIGHT(J188,2)="SU","Ermittlung EEG-Umlage erfolgt durch ÜNB",IF(COUNTBLANK(L188:M188)=0,"nur max. eine Angabe in den Spalte L oder Spalte M möglich",IF(OR(ISBLANK(J188),K188=0),"",IF(K188&gt;0,K188*IF(ISBLANK(VLOOKUP(J188,Umlagekategorien!$B$31:$J$45,9,FALSE)),MIN(L188:M188),VLOOKUP(J188,Umlagekategorien!$B$31:$J$45,9,FALSE)),"")/100)))</f>
        <v/>
      </c>
    </row>
    <row r="189" spans="1:14" s="22" customFormat="1">
      <c r="A189" s="445"/>
      <c r="B189" s="447"/>
      <c r="C189" s="445"/>
      <c r="D189" s="445"/>
      <c r="E189" s="444"/>
      <c r="F189" s="444"/>
      <c r="G189" s="447"/>
      <c r="H189" s="446"/>
      <c r="I189" s="443"/>
      <c r="J189" s="447"/>
      <c r="K189" s="440"/>
      <c r="L189" s="158"/>
      <c r="M189" s="164"/>
      <c r="N189" s="109" t="str">
        <f>IF(RIGHT(J189,2)="SU","Ermittlung EEG-Umlage erfolgt durch ÜNB",IF(COUNTBLANK(L189:M189)=0,"nur max. eine Angabe in den Spalte L oder Spalte M möglich",IF(OR(ISBLANK(J189),K189=0),"",IF(K189&gt;0,K189*IF(ISBLANK(VLOOKUP(J189,Umlagekategorien!$B$31:$J$45,9,FALSE)),MIN(L189:M189),VLOOKUP(J189,Umlagekategorien!$B$31:$J$45,9,FALSE)),"")/100)))</f>
        <v/>
      </c>
    </row>
    <row r="190" spans="1:14" s="22" customFormat="1">
      <c r="A190" s="445"/>
      <c r="B190" s="447"/>
      <c r="C190" s="445"/>
      <c r="D190" s="445"/>
      <c r="E190" s="444"/>
      <c r="F190" s="444"/>
      <c r="G190" s="447"/>
      <c r="H190" s="446"/>
      <c r="I190" s="443"/>
      <c r="J190" s="447"/>
      <c r="K190" s="440"/>
      <c r="L190" s="158"/>
      <c r="M190" s="164"/>
      <c r="N190" s="109" t="str">
        <f>IF(RIGHT(J190,2)="SU","Ermittlung EEG-Umlage erfolgt durch ÜNB",IF(COUNTBLANK(L190:M190)=0,"nur max. eine Angabe in den Spalte L oder Spalte M möglich",IF(OR(ISBLANK(J190),K190=0),"",IF(K190&gt;0,K190*IF(ISBLANK(VLOOKUP(J190,Umlagekategorien!$B$31:$J$45,9,FALSE)),MIN(L190:M190),VLOOKUP(J190,Umlagekategorien!$B$31:$J$45,9,FALSE)),"")/100)))</f>
        <v/>
      </c>
    </row>
    <row r="191" spans="1:14" s="22" customFormat="1">
      <c r="A191" s="445"/>
      <c r="B191" s="447"/>
      <c r="C191" s="445"/>
      <c r="D191" s="445"/>
      <c r="E191" s="444"/>
      <c r="F191" s="444"/>
      <c r="G191" s="447"/>
      <c r="H191" s="446"/>
      <c r="I191" s="443"/>
      <c r="J191" s="447"/>
      <c r="K191" s="440"/>
      <c r="L191" s="158"/>
      <c r="M191" s="164"/>
      <c r="N191" s="109" t="str">
        <f>IF(RIGHT(J191,2)="SU","Ermittlung EEG-Umlage erfolgt durch ÜNB",IF(COUNTBLANK(L191:M191)=0,"nur max. eine Angabe in den Spalte L oder Spalte M möglich",IF(OR(ISBLANK(J191),K191=0),"",IF(K191&gt;0,K191*IF(ISBLANK(VLOOKUP(J191,Umlagekategorien!$B$31:$J$45,9,FALSE)),MIN(L191:M191),VLOOKUP(J191,Umlagekategorien!$B$31:$J$45,9,FALSE)),"")/100)))</f>
        <v/>
      </c>
    </row>
    <row r="192" spans="1:14" s="22" customFormat="1">
      <c r="A192" s="445"/>
      <c r="B192" s="447"/>
      <c r="C192" s="445"/>
      <c r="D192" s="445"/>
      <c r="E192" s="444"/>
      <c r="F192" s="444"/>
      <c r="G192" s="447"/>
      <c r="H192" s="446"/>
      <c r="I192" s="443"/>
      <c r="J192" s="447"/>
      <c r="K192" s="440"/>
      <c r="L192" s="158"/>
      <c r="M192" s="164"/>
      <c r="N192" s="109" t="str">
        <f>IF(RIGHT(J192,2)="SU","Ermittlung EEG-Umlage erfolgt durch ÜNB",IF(COUNTBLANK(L192:M192)=0,"nur max. eine Angabe in den Spalte L oder Spalte M möglich",IF(OR(ISBLANK(J192),K192=0),"",IF(K192&gt;0,K192*IF(ISBLANK(VLOOKUP(J192,Umlagekategorien!$B$31:$J$45,9,FALSE)),MIN(L192:M192),VLOOKUP(J192,Umlagekategorien!$B$31:$J$45,9,FALSE)),"")/100)))</f>
        <v/>
      </c>
    </row>
    <row r="193" spans="1:14" s="22" customFormat="1">
      <c r="A193" s="445"/>
      <c r="B193" s="447"/>
      <c r="C193" s="445"/>
      <c r="D193" s="445"/>
      <c r="E193" s="444"/>
      <c r="F193" s="444"/>
      <c r="G193" s="447"/>
      <c r="H193" s="446"/>
      <c r="I193" s="443"/>
      <c r="J193" s="447"/>
      <c r="K193" s="440"/>
      <c r="L193" s="158"/>
      <c r="M193" s="164"/>
      <c r="N193" s="109" t="str">
        <f>IF(RIGHT(J193,2)="SU","Ermittlung EEG-Umlage erfolgt durch ÜNB",IF(COUNTBLANK(L193:M193)=0,"nur max. eine Angabe in den Spalte L oder Spalte M möglich",IF(OR(ISBLANK(J193),K193=0),"",IF(K193&gt;0,K193*IF(ISBLANK(VLOOKUP(J193,Umlagekategorien!$B$31:$J$45,9,FALSE)),MIN(L193:M193),VLOOKUP(J193,Umlagekategorien!$B$31:$J$45,9,FALSE)),"")/100)))</f>
        <v/>
      </c>
    </row>
    <row r="194" spans="1:14" s="22" customFormat="1">
      <c r="A194" s="445"/>
      <c r="B194" s="447"/>
      <c r="C194" s="445"/>
      <c r="D194" s="445"/>
      <c r="E194" s="444"/>
      <c r="F194" s="444"/>
      <c r="G194" s="447"/>
      <c r="H194" s="446"/>
      <c r="I194" s="443"/>
      <c r="J194" s="447"/>
      <c r="K194" s="440"/>
      <c r="L194" s="158"/>
      <c r="M194" s="164"/>
      <c r="N194" s="109" t="str">
        <f>IF(RIGHT(J194,2)="SU","Ermittlung EEG-Umlage erfolgt durch ÜNB",IF(COUNTBLANK(L194:M194)=0,"nur max. eine Angabe in den Spalte L oder Spalte M möglich",IF(OR(ISBLANK(J194),K194=0),"",IF(K194&gt;0,K194*IF(ISBLANK(VLOOKUP(J194,Umlagekategorien!$B$31:$J$45,9,FALSE)),MIN(L194:M194),VLOOKUP(J194,Umlagekategorien!$B$31:$J$45,9,FALSE)),"")/100)))</f>
        <v/>
      </c>
    </row>
    <row r="195" spans="1:14" s="22" customFormat="1">
      <c r="A195" s="445"/>
      <c r="B195" s="447"/>
      <c r="C195" s="445"/>
      <c r="D195" s="445"/>
      <c r="E195" s="444"/>
      <c r="F195" s="444"/>
      <c r="G195" s="447"/>
      <c r="H195" s="446"/>
      <c r="I195" s="443"/>
      <c r="J195" s="447"/>
      <c r="K195" s="440"/>
      <c r="L195" s="158"/>
      <c r="M195" s="164"/>
      <c r="N195" s="109" t="str">
        <f>IF(RIGHT(J195,2)="SU","Ermittlung EEG-Umlage erfolgt durch ÜNB",IF(COUNTBLANK(L195:M195)=0,"nur max. eine Angabe in den Spalte L oder Spalte M möglich",IF(OR(ISBLANK(J195),K195=0),"",IF(K195&gt;0,K195*IF(ISBLANK(VLOOKUP(J195,Umlagekategorien!$B$31:$J$45,9,FALSE)),MIN(L195:M195),VLOOKUP(J195,Umlagekategorien!$B$31:$J$45,9,FALSE)),"")/100)))</f>
        <v/>
      </c>
    </row>
    <row r="196" spans="1:14" s="22" customFormat="1">
      <c r="A196" s="445"/>
      <c r="B196" s="447"/>
      <c r="C196" s="445"/>
      <c r="D196" s="445"/>
      <c r="E196" s="444"/>
      <c r="F196" s="444"/>
      <c r="G196" s="447"/>
      <c r="H196" s="446"/>
      <c r="I196" s="443"/>
      <c r="J196" s="447"/>
      <c r="K196" s="440"/>
      <c r="L196" s="158"/>
      <c r="M196" s="164"/>
      <c r="N196" s="109" t="str">
        <f>IF(RIGHT(J196,2)="SU","Ermittlung EEG-Umlage erfolgt durch ÜNB",IF(COUNTBLANK(L196:M196)=0,"nur max. eine Angabe in den Spalte L oder Spalte M möglich",IF(OR(ISBLANK(J196),K196=0),"",IF(K196&gt;0,K196*IF(ISBLANK(VLOOKUP(J196,Umlagekategorien!$B$31:$J$45,9,FALSE)),MIN(L196:M196),VLOOKUP(J196,Umlagekategorien!$B$31:$J$45,9,FALSE)),"")/100)))</f>
        <v/>
      </c>
    </row>
    <row r="197" spans="1:14" s="22" customFormat="1">
      <c r="A197" s="445"/>
      <c r="B197" s="447"/>
      <c r="C197" s="445"/>
      <c r="D197" s="445"/>
      <c r="E197" s="444"/>
      <c r="F197" s="444"/>
      <c r="G197" s="447"/>
      <c r="H197" s="446"/>
      <c r="I197" s="443"/>
      <c r="J197" s="447"/>
      <c r="K197" s="440"/>
      <c r="L197" s="158"/>
      <c r="M197" s="164"/>
      <c r="N197" s="109" t="str">
        <f>IF(RIGHT(J197,2)="SU","Ermittlung EEG-Umlage erfolgt durch ÜNB",IF(COUNTBLANK(L197:M197)=0,"nur max. eine Angabe in den Spalte L oder Spalte M möglich",IF(OR(ISBLANK(J197),K197=0),"",IF(K197&gt;0,K197*IF(ISBLANK(VLOOKUP(J197,Umlagekategorien!$B$31:$J$45,9,FALSE)),MIN(L197:M197),VLOOKUP(J197,Umlagekategorien!$B$31:$J$45,9,FALSE)),"")/100)))</f>
        <v/>
      </c>
    </row>
    <row r="198" spans="1:14" s="22" customFormat="1">
      <c r="A198" s="445"/>
      <c r="B198" s="447"/>
      <c r="C198" s="445"/>
      <c r="D198" s="445"/>
      <c r="E198" s="444"/>
      <c r="F198" s="444"/>
      <c r="G198" s="447"/>
      <c r="H198" s="446"/>
      <c r="I198" s="443"/>
      <c r="J198" s="447"/>
      <c r="K198" s="440"/>
      <c r="L198" s="158"/>
      <c r="M198" s="164"/>
      <c r="N198" s="109" t="str">
        <f>IF(RIGHT(J198,2)="SU","Ermittlung EEG-Umlage erfolgt durch ÜNB",IF(COUNTBLANK(L198:M198)=0,"nur max. eine Angabe in den Spalte L oder Spalte M möglich",IF(OR(ISBLANK(J198),K198=0),"",IF(K198&gt;0,K198*IF(ISBLANK(VLOOKUP(J198,Umlagekategorien!$B$31:$J$45,9,FALSE)),MIN(L198:M198),VLOOKUP(J198,Umlagekategorien!$B$31:$J$45,9,FALSE)),"")/100)))</f>
        <v/>
      </c>
    </row>
    <row r="199" spans="1:14" s="22" customFormat="1">
      <c r="A199" s="445"/>
      <c r="B199" s="447"/>
      <c r="C199" s="445"/>
      <c r="D199" s="445"/>
      <c r="E199" s="444"/>
      <c r="F199" s="444"/>
      <c r="G199" s="447"/>
      <c r="H199" s="446"/>
      <c r="I199" s="443"/>
      <c r="J199" s="447"/>
      <c r="K199" s="440"/>
      <c r="L199" s="158"/>
      <c r="M199" s="164"/>
      <c r="N199" s="109" t="str">
        <f>IF(RIGHT(J199,2)="SU","Ermittlung EEG-Umlage erfolgt durch ÜNB",IF(COUNTBLANK(L199:M199)=0,"nur max. eine Angabe in den Spalte L oder Spalte M möglich",IF(OR(ISBLANK(J199),K199=0),"",IF(K199&gt;0,K199*IF(ISBLANK(VLOOKUP(J199,Umlagekategorien!$B$31:$J$45,9,FALSE)),MIN(L199:M199),VLOOKUP(J199,Umlagekategorien!$B$31:$J$45,9,FALSE)),"")/100)))</f>
        <v/>
      </c>
    </row>
    <row r="200" spans="1:14" s="22" customFormat="1">
      <c r="A200" s="445"/>
      <c r="B200" s="447"/>
      <c r="C200" s="445"/>
      <c r="D200" s="445"/>
      <c r="E200" s="444"/>
      <c r="F200" s="444"/>
      <c r="G200" s="447"/>
      <c r="H200" s="446"/>
      <c r="I200" s="443"/>
      <c r="J200" s="447"/>
      <c r="K200" s="440"/>
      <c r="L200" s="158"/>
      <c r="M200" s="164"/>
      <c r="N200" s="109" t="str">
        <f>IF(RIGHT(J200,2)="SU","Ermittlung EEG-Umlage erfolgt durch ÜNB",IF(COUNTBLANK(L200:M200)=0,"nur max. eine Angabe in den Spalte L oder Spalte M möglich",IF(OR(ISBLANK(J200),K200=0),"",IF(K200&gt;0,K200*IF(ISBLANK(VLOOKUP(J200,Umlagekategorien!$B$31:$J$45,9,FALSE)),MIN(L200:M200),VLOOKUP(J200,Umlagekategorien!$B$31:$J$45,9,FALSE)),"")/100)))</f>
        <v/>
      </c>
    </row>
    <row r="201" spans="1:14">
      <c r="N201" s="109" t="str">
        <f>IF(RIGHT(J201,2)="SU","Ermittlung EEG-Umlage erfolgt durch ÜNB",IF(COUNTBLANK(L201:M201)=0,"nur max. eine Angabe in den Spalte L oder Spalte M möglich",IF(OR(ISBLANK(J201),K201=0),"",IF(K201&gt;0,K201*IF(ISBLANK(VLOOKUP(J201,Umlagekategorien!$B$31:$J$45,9,FALSE)),MIN(L201:M201),VLOOKUP(J201,Umlagekategorien!$B$31:$J$45,9,FALSE)),"")/100)))</f>
        <v/>
      </c>
    </row>
    <row r="202" spans="1:14">
      <c r="N202" s="109" t="str">
        <f>IF(RIGHT(J202,2)="SU","Ermittlung EEG-Umlage erfolgt durch ÜNB",IF(COUNTBLANK(L202:M202)=0,"nur max. eine Angabe in den Spalte L oder Spalte M möglich",IF(OR(ISBLANK(J202),K202=0),"",IF(K202&gt;0,K202*IF(ISBLANK(VLOOKUP(J202,Umlagekategorien!$B$31:$J$45,9,FALSE)),MIN(L202:M202),VLOOKUP(J202,Umlagekategorien!$B$31:$J$45,9,FALSE)),"")/100)))</f>
        <v/>
      </c>
    </row>
    <row r="203" spans="1:14">
      <c r="N203" s="109" t="str">
        <f>IF(RIGHT(J203,2)="SU","Ermittlung EEG-Umlage erfolgt durch ÜNB",IF(COUNTBLANK(L203:M203)=0,"nur max. eine Angabe in den Spalte L oder Spalte M möglich",IF(OR(ISBLANK(J203),K203=0),"",IF(K203&gt;0,K203*IF(ISBLANK(VLOOKUP(J203,Umlagekategorien!$B$31:$J$45,9,FALSE)),MIN(L203:M203),VLOOKUP(J203,Umlagekategorien!$B$31:$J$45,9,FALSE)),"")/100)))</f>
        <v/>
      </c>
    </row>
    <row r="204" spans="1:14">
      <c r="N204" s="109" t="str">
        <f>IF(RIGHT(J204,2)="SU","Ermittlung EEG-Umlage erfolgt durch ÜNB",IF(COUNTBLANK(L204:M204)=0,"nur max. eine Angabe in den Spalte L oder Spalte M möglich",IF(OR(ISBLANK(J204),K204=0),"",IF(K204&gt;0,K204*IF(ISBLANK(VLOOKUP(J204,Umlagekategorien!$B$31:$J$45,9,FALSE)),MIN(L204:M204),VLOOKUP(J204,Umlagekategorien!$B$31:$J$45,9,FALSE)),"")/100)))</f>
        <v/>
      </c>
    </row>
    <row r="205" spans="1:14">
      <c r="N205" s="109" t="str">
        <f>IF(RIGHT(J205,2)="SU","Ermittlung EEG-Umlage erfolgt durch ÜNB",IF(COUNTBLANK(L205:M205)=0,"nur max. eine Angabe in den Spalte L oder Spalte M möglich",IF(OR(ISBLANK(J205),K205=0),"",IF(K205&gt;0,K205*IF(ISBLANK(VLOOKUP(J205,Umlagekategorien!$B$31:$J$45,9,FALSE)),MIN(L205:M205),VLOOKUP(J205,Umlagekategorien!$B$31:$J$45,9,FALSE)),"")/100)))</f>
        <v/>
      </c>
    </row>
    <row r="206" spans="1:14">
      <c r="N206" s="109" t="str">
        <f>IF(RIGHT(J206,2)="SU","Ermittlung EEG-Umlage erfolgt durch ÜNB",IF(COUNTBLANK(L206:M206)=0,"nur max. eine Angabe in den Spalte L oder Spalte M möglich",IF(OR(ISBLANK(J206),K206=0),"",IF(K206&gt;0,K206*IF(ISBLANK(VLOOKUP(J206,Umlagekategorien!$B$31:$J$45,9,FALSE)),MIN(L206:M206),VLOOKUP(J206,Umlagekategorien!$B$31:$J$45,9,FALSE)),"")/100)))</f>
        <v/>
      </c>
    </row>
    <row r="207" spans="1:14">
      <c r="N207" s="109" t="str">
        <f>IF(RIGHT(J207,2)="SU","Ermittlung EEG-Umlage erfolgt durch ÜNB",IF(COUNTBLANK(L207:M207)=0,"nur max. eine Angabe in den Spalte L oder Spalte M möglich",IF(OR(ISBLANK(J207),K207=0),"",IF(K207&gt;0,K207*IF(ISBLANK(VLOOKUP(J207,Umlagekategorien!$B$31:$J$45,9,FALSE)),MIN(L207:M207),VLOOKUP(J207,Umlagekategorien!$B$31:$J$45,9,FALSE)),"")/100)))</f>
        <v/>
      </c>
    </row>
    <row r="208" spans="1:14">
      <c r="N208" s="109" t="str">
        <f>IF(RIGHT(J208,2)="SU","Ermittlung EEG-Umlage erfolgt durch ÜNB",IF(COUNTBLANK(L208:M208)=0,"nur max. eine Angabe in den Spalte L oder Spalte M möglich",IF(OR(ISBLANK(J208),K208=0),"",IF(K208&gt;0,K208*IF(ISBLANK(VLOOKUP(J208,Umlagekategorien!$B$31:$J$45,9,FALSE)),MIN(L208:M208),VLOOKUP(J208,Umlagekategorien!$B$31:$J$45,9,FALSE)),"")/100)))</f>
        <v/>
      </c>
    </row>
    <row r="209" spans="14:14">
      <c r="N209" s="109" t="str">
        <f>IF(RIGHT(J209,2)="SU","Ermittlung EEG-Umlage erfolgt durch ÜNB",IF(COUNTBLANK(L209:M209)=0,"nur max. eine Angabe in den Spalte L oder Spalte M möglich",IF(OR(ISBLANK(J209),K209=0),"",IF(K209&gt;0,K209*IF(ISBLANK(VLOOKUP(J209,Umlagekategorien!$B$31:$J$45,9,FALSE)),MIN(L209:M209),VLOOKUP(J209,Umlagekategorien!$B$31:$J$45,9,FALSE)),"")/100)))</f>
        <v/>
      </c>
    </row>
    <row r="210" spans="14:14">
      <c r="N210" s="109" t="str">
        <f>IF(RIGHT(J210,2)="SU","Ermittlung EEG-Umlage erfolgt durch ÜNB",IF(COUNTBLANK(L210:M210)=0,"nur max. eine Angabe in den Spalte L oder Spalte M möglich",IF(OR(ISBLANK(J210),K210=0),"",IF(K210&gt;0,K210*IF(ISBLANK(VLOOKUP(J210,Umlagekategorien!$B$31:$J$45,9,FALSE)),MIN(L210:M210),VLOOKUP(J210,Umlagekategorien!$B$31:$J$45,9,FALSE)),"")/100)))</f>
        <v/>
      </c>
    </row>
    <row r="211" spans="14:14">
      <c r="N211" s="109" t="str">
        <f>IF(RIGHT(J211,2)="SU","Ermittlung EEG-Umlage erfolgt durch ÜNB",IF(COUNTBLANK(L211:M211)=0,"nur max. eine Angabe in den Spalte L oder Spalte M möglich",IF(OR(ISBLANK(J211),K211=0),"",IF(K211&gt;0,K211*IF(ISBLANK(VLOOKUP(J211,Umlagekategorien!$B$31:$J$45,9,FALSE)),MIN(L211:M211),VLOOKUP(J211,Umlagekategorien!$B$31:$J$45,9,FALSE)),"")/100)))</f>
        <v/>
      </c>
    </row>
    <row r="212" spans="14:14">
      <c r="N212" s="109" t="str">
        <f>IF(RIGHT(J212,2)="SU","Ermittlung EEG-Umlage erfolgt durch ÜNB",IF(COUNTBLANK(L212:M212)=0,"nur max. eine Angabe in den Spalte L oder Spalte M möglich",IF(OR(ISBLANK(J212),K212=0),"",IF(K212&gt;0,K212*IF(ISBLANK(VLOOKUP(J212,Umlagekategorien!$B$31:$J$45,9,FALSE)),MIN(L212:M212),VLOOKUP(J212,Umlagekategorien!$B$31:$J$45,9,FALSE)),"")/100)))</f>
        <v/>
      </c>
    </row>
    <row r="213" spans="14:14">
      <c r="N213" s="109" t="str">
        <f>IF(RIGHT(J213,2)="SU","Ermittlung EEG-Umlage erfolgt durch ÜNB",IF(COUNTBLANK(L213:M213)=0,"nur max. eine Angabe in den Spalte L oder Spalte M möglich",IF(OR(ISBLANK(J213),K213=0),"",IF(K213&gt;0,K213*IF(ISBLANK(VLOOKUP(J213,Umlagekategorien!$B$31:$J$45,9,FALSE)),MIN(L213:M213),VLOOKUP(J213,Umlagekategorien!$B$31:$J$45,9,FALSE)),"")/100)))</f>
        <v/>
      </c>
    </row>
    <row r="214" spans="14:14">
      <c r="N214" s="109" t="str">
        <f>IF(RIGHT(J214,2)="SU","Ermittlung EEG-Umlage erfolgt durch ÜNB",IF(COUNTBLANK(L214:M214)=0,"nur max. eine Angabe in den Spalte L oder Spalte M möglich",IF(OR(ISBLANK(J214),K214=0),"",IF(K214&gt;0,K214*IF(ISBLANK(VLOOKUP(J214,Umlagekategorien!$B$31:$J$45,9,FALSE)),MIN(L214:M214),VLOOKUP(J214,Umlagekategorien!$B$31:$J$45,9,FALSE)),"")/100)))</f>
        <v/>
      </c>
    </row>
    <row r="215" spans="14:14">
      <c r="N215" s="109" t="str">
        <f>IF(RIGHT(J215,2)="SU","Ermittlung EEG-Umlage erfolgt durch ÜNB",IF(COUNTBLANK(L215:M215)=0,"nur max. eine Angabe in den Spalte L oder Spalte M möglich",IF(OR(ISBLANK(J215),K215=0),"",IF(K215&gt;0,K215*IF(ISBLANK(VLOOKUP(J215,Umlagekategorien!$B$31:$J$45,9,FALSE)),MIN(L215:M215),VLOOKUP(J215,Umlagekategorien!$B$31:$J$45,9,FALSE)),"")/100)))</f>
        <v/>
      </c>
    </row>
    <row r="216" spans="14:14">
      <c r="N216" s="109" t="str">
        <f>IF(RIGHT(J216,2)="SU","Ermittlung EEG-Umlage erfolgt durch ÜNB",IF(COUNTBLANK(L216:M216)=0,"nur max. eine Angabe in den Spalte L oder Spalte M möglich",IF(OR(ISBLANK(J216),K216=0),"",IF(K216&gt;0,K216*IF(ISBLANK(VLOOKUP(J216,Umlagekategorien!$B$31:$J$45,9,FALSE)),MIN(L216:M216),VLOOKUP(J216,Umlagekategorien!$B$31:$J$45,9,FALSE)),"")/100)))</f>
        <v/>
      </c>
    </row>
    <row r="217" spans="14:14">
      <c r="N217" s="109" t="str">
        <f>IF(RIGHT(J217,2)="SU","Ermittlung EEG-Umlage erfolgt durch ÜNB",IF(COUNTBLANK(L217:M217)=0,"nur max. eine Angabe in den Spalte L oder Spalte M möglich",IF(OR(ISBLANK(J217),K217=0),"",IF(K217&gt;0,K217*IF(ISBLANK(VLOOKUP(J217,Umlagekategorien!$B$31:$J$45,9,FALSE)),MIN(L217:M217),VLOOKUP(J217,Umlagekategorien!$B$31:$J$45,9,FALSE)),"")/100)))</f>
        <v/>
      </c>
    </row>
    <row r="218" spans="14:14">
      <c r="N218" s="109" t="str">
        <f>IF(RIGHT(J218,2)="SU","Ermittlung EEG-Umlage erfolgt durch ÜNB",IF(COUNTBLANK(L218:M218)=0,"nur max. eine Angabe in den Spalte L oder Spalte M möglich",IF(OR(ISBLANK(J218),K218=0),"",IF(K218&gt;0,K218*IF(ISBLANK(VLOOKUP(J218,Umlagekategorien!$B$31:$J$45,9,FALSE)),MIN(L218:M218),VLOOKUP(J218,Umlagekategorien!$B$31:$J$45,9,FALSE)),"")/100)))</f>
        <v/>
      </c>
    </row>
    <row r="219" spans="14:14">
      <c r="N219" s="109" t="str">
        <f>IF(RIGHT(J219,2)="SU","Ermittlung EEG-Umlage erfolgt durch ÜNB",IF(COUNTBLANK(L219:M219)=0,"nur max. eine Angabe in den Spalte L oder Spalte M möglich",IF(OR(ISBLANK(J219),K219=0),"",IF(K219&gt;0,K219*IF(ISBLANK(VLOOKUP(J219,Umlagekategorien!$B$31:$J$45,9,FALSE)),MIN(L219:M219),VLOOKUP(J219,Umlagekategorien!$B$31:$J$45,9,FALSE)),"")/100)))</f>
        <v/>
      </c>
    </row>
    <row r="220" spans="14:14">
      <c r="N220" s="109" t="str">
        <f>IF(RIGHT(J220,2)="SU","Ermittlung EEG-Umlage erfolgt durch ÜNB",IF(COUNTBLANK(L220:M220)=0,"nur max. eine Angabe in den Spalte L oder Spalte M möglich",IF(OR(ISBLANK(J220),K220=0),"",IF(K220&gt;0,K220*IF(ISBLANK(VLOOKUP(J220,Umlagekategorien!$B$31:$J$45,9,FALSE)),MIN(L220:M220),VLOOKUP(J220,Umlagekategorien!$B$31:$J$45,9,FALSE)),"")/100)))</f>
        <v/>
      </c>
    </row>
    <row r="221" spans="14:14">
      <c r="N221" s="109" t="str">
        <f>IF(RIGHT(J221,2)="SU","Ermittlung EEG-Umlage erfolgt durch ÜNB",IF(COUNTBLANK(L221:M221)=0,"nur max. eine Angabe in den Spalte L oder Spalte M möglich",IF(OR(ISBLANK(J221),K221=0),"",IF(K221&gt;0,K221*IF(ISBLANK(VLOOKUP(J221,Umlagekategorien!$B$31:$J$45,9,FALSE)),MIN(L221:M221),VLOOKUP(J221,Umlagekategorien!$B$31:$J$45,9,FALSE)),"")/100)))</f>
        <v/>
      </c>
    </row>
    <row r="222" spans="14:14">
      <c r="N222" s="109" t="str">
        <f>IF(RIGHT(J222,2)="SU","Ermittlung EEG-Umlage erfolgt durch ÜNB",IF(COUNTBLANK(L222:M222)=0,"nur max. eine Angabe in den Spalte L oder Spalte M möglich",IF(OR(ISBLANK(J222),K222=0),"",IF(K222&gt;0,K222*IF(ISBLANK(VLOOKUP(J222,Umlagekategorien!$B$31:$J$45,9,FALSE)),MIN(L222:M222),VLOOKUP(J222,Umlagekategorien!$B$31:$J$45,9,FALSE)),"")/100)))</f>
        <v/>
      </c>
    </row>
    <row r="223" spans="14:14">
      <c r="N223" s="109" t="str">
        <f>IF(RIGHT(J223,2)="SU","Ermittlung EEG-Umlage erfolgt durch ÜNB",IF(COUNTBLANK(L223:M223)=0,"nur max. eine Angabe in den Spalte L oder Spalte M möglich",IF(OR(ISBLANK(J223),K223=0),"",IF(K223&gt;0,K223*IF(ISBLANK(VLOOKUP(J223,Umlagekategorien!$B$31:$J$45,9,FALSE)),MIN(L223:M223),VLOOKUP(J223,Umlagekategorien!$B$31:$J$45,9,FALSE)),"")/100)))</f>
        <v/>
      </c>
    </row>
    <row r="224" spans="14:14">
      <c r="N224" s="109" t="str">
        <f>IF(RIGHT(J224,2)="SU","Ermittlung EEG-Umlage erfolgt durch ÜNB",IF(COUNTBLANK(L224:M224)=0,"nur max. eine Angabe in den Spalte L oder Spalte M möglich",IF(OR(ISBLANK(J224),K224=0),"",IF(K224&gt;0,K224*IF(ISBLANK(VLOOKUP(J224,Umlagekategorien!$B$31:$J$45,9,FALSE)),MIN(L224:M224),VLOOKUP(J224,Umlagekategorien!$B$31:$J$45,9,FALSE)),"")/100)))</f>
        <v/>
      </c>
    </row>
    <row r="225" spans="14:14">
      <c r="N225" s="109" t="str">
        <f>IF(RIGHT(J225,2)="SU","Ermittlung EEG-Umlage erfolgt durch ÜNB",IF(COUNTBLANK(L225:M225)=0,"nur max. eine Angabe in den Spalte L oder Spalte M möglich",IF(OR(ISBLANK(J225),K225=0),"",IF(K225&gt;0,K225*IF(ISBLANK(VLOOKUP(J225,Umlagekategorien!$B$31:$J$45,9,FALSE)),MIN(L225:M225),VLOOKUP(J225,Umlagekategorien!$B$31:$J$45,9,FALSE)),"")/100)))</f>
        <v/>
      </c>
    </row>
    <row r="226" spans="14:14">
      <c r="N226" s="109" t="str">
        <f>IF(RIGHT(J226,2)="SU","Ermittlung EEG-Umlage erfolgt durch ÜNB",IF(COUNTBLANK(L226:M226)=0,"nur max. eine Angabe in den Spalte L oder Spalte M möglich",IF(OR(ISBLANK(J226),K226=0),"",IF(K226&gt;0,K226*IF(ISBLANK(VLOOKUP(J226,Umlagekategorien!$B$31:$J$45,9,FALSE)),MIN(L226:M226),VLOOKUP(J226,Umlagekategorien!$B$31:$J$45,9,FALSE)),"")/100)))</f>
        <v/>
      </c>
    </row>
    <row r="227" spans="14:14">
      <c r="N227" s="109" t="str">
        <f>IF(RIGHT(J227,2)="SU","Ermittlung EEG-Umlage erfolgt durch ÜNB",IF(COUNTBLANK(L227:M227)=0,"nur max. eine Angabe in den Spalte L oder Spalte M möglich",IF(OR(ISBLANK(J227),K227=0),"",IF(K227&gt;0,K227*IF(ISBLANK(VLOOKUP(J227,Umlagekategorien!$B$31:$J$45,9,FALSE)),MIN(L227:M227),VLOOKUP(J227,Umlagekategorien!$B$31:$J$45,9,FALSE)),"")/100)))</f>
        <v/>
      </c>
    </row>
    <row r="228" spans="14:14">
      <c r="N228" s="109" t="str">
        <f>IF(RIGHT(J228,2)="SU","Ermittlung EEG-Umlage erfolgt durch ÜNB",IF(COUNTBLANK(L228:M228)=0,"nur max. eine Angabe in den Spalte L oder Spalte M möglich",IF(OR(ISBLANK(J228),K228=0),"",IF(K228&gt;0,K228*IF(ISBLANK(VLOOKUP(J228,Umlagekategorien!$B$31:$J$45,9,FALSE)),MIN(L228:M228),VLOOKUP(J228,Umlagekategorien!$B$31:$J$45,9,FALSE)),"")/100)))</f>
        <v/>
      </c>
    </row>
    <row r="229" spans="14:14">
      <c r="N229" s="109" t="str">
        <f>IF(RIGHT(J229,2)="SU","Ermittlung EEG-Umlage erfolgt durch ÜNB",IF(COUNTBLANK(L229:M229)=0,"nur max. eine Angabe in den Spalte L oder Spalte M möglich",IF(OR(ISBLANK(J229),K229=0),"",IF(K229&gt;0,K229*IF(ISBLANK(VLOOKUP(J229,Umlagekategorien!$B$31:$J$45,9,FALSE)),MIN(L229:M229),VLOOKUP(J229,Umlagekategorien!$B$31:$J$45,9,FALSE)),"")/100)))</f>
        <v/>
      </c>
    </row>
    <row r="230" spans="14:14">
      <c r="N230" s="109" t="str">
        <f>IF(RIGHT(J230,2)="SU","Ermittlung EEG-Umlage erfolgt durch ÜNB",IF(COUNTBLANK(L230:M230)=0,"nur max. eine Angabe in den Spalte L oder Spalte M möglich",IF(OR(ISBLANK(J230),K230=0),"",IF(K230&gt;0,K230*IF(ISBLANK(VLOOKUP(J230,Umlagekategorien!$B$31:$J$45,9,FALSE)),MIN(L230:M230),VLOOKUP(J230,Umlagekategorien!$B$31:$J$45,9,FALSE)),"")/100)))</f>
        <v/>
      </c>
    </row>
    <row r="231" spans="14:14">
      <c r="N231" s="109" t="str">
        <f>IF(RIGHT(J231,2)="SU","Ermittlung EEG-Umlage erfolgt durch ÜNB",IF(COUNTBLANK(L231:M231)=0,"nur max. eine Angabe in den Spalte L oder Spalte M möglich",IF(OR(ISBLANK(J231),K231=0),"",IF(K231&gt;0,K231*IF(ISBLANK(VLOOKUP(J231,Umlagekategorien!$B$31:$J$45,9,FALSE)),MIN(L231:M231),VLOOKUP(J231,Umlagekategorien!$B$31:$J$45,9,FALSE)),"")/100)))</f>
        <v/>
      </c>
    </row>
    <row r="232" spans="14:14">
      <c r="N232" s="109" t="str">
        <f>IF(RIGHT(J232,2)="SU","Ermittlung EEG-Umlage erfolgt durch ÜNB",IF(COUNTBLANK(L232:M232)=0,"nur max. eine Angabe in den Spalte L oder Spalte M möglich",IF(OR(ISBLANK(J232),K232=0),"",IF(K232&gt;0,K232*IF(ISBLANK(VLOOKUP(J232,Umlagekategorien!$B$31:$J$45,9,FALSE)),MIN(L232:M232),VLOOKUP(J232,Umlagekategorien!$B$31:$J$45,9,FALSE)),"")/100)))</f>
        <v/>
      </c>
    </row>
    <row r="233" spans="14:14">
      <c r="N233" s="109" t="str">
        <f>IF(RIGHT(J233,2)="SU","Ermittlung EEG-Umlage erfolgt durch ÜNB",IF(COUNTBLANK(L233:M233)=0,"nur max. eine Angabe in den Spalte L oder Spalte M möglich",IF(OR(ISBLANK(J233),K233=0),"",IF(K233&gt;0,K233*IF(ISBLANK(VLOOKUP(J233,Umlagekategorien!$B$31:$J$45,9,FALSE)),MIN(L233:M233),VLOOKUP(J233,Umlagekategorien!$B$31:$J$45,9,FALSE)),"")/100)))</f>
        <v/>
      </c>
    </row>
    <row r="234" spans="14:14">
      <c r="N234" s="109" t="str">
        <f>IF(RIGHT(J234,2)="SU","Ermittlung EEG-Umlage erfolgt durch ÜNB",IF(COUNTBLANK(L234:M234)=0,"nur max. eine Angabe in den Spalte L oder Spalte M möglich",IF(OR(ISBLANK(J234),K234=0),"",IF(K234&gt;0,K234*IF(ISBLANK(VLOOKUP(J234,Umlagekategorien!$B$31:$J$45,9,FALSE)),MIN(L234:M234),VLOOKUP(J234,Umlagekategorien!$B$31:$J$45,9,FALSE)),"")/100)))</f>
        <v/>
      </c>
    </row>
    <row r="235" spans="14:14">
      <c r="N235" s="109" t="str">
        <f>IF(RIGHT(J235,2)="SU","Ermittlung EEG-Umlage erfolgt durch ÜNB",IF(COUNTBLANK(L235:M235)=0,"nur max. eine Angabe in den Spalte L oder Spalte M möglich",IF(OR(ISBLANK(J235),K235=0),"",IF(K235&gt;0,K235*IF(ISBLANK(VLOOKUP(J235,Umlagekategorien!$B$31:$J$45,9,FALSE)),MIN(L235:M235),VLOOKUP(J235,Umlagekategorien!$B$31:$J$45,9,FALSE)),"")/100)))</f>
        <v/>
      </c>
    </row>
    <row r="236" spans="14:14">
      <c r="N236" s="109" t="str">
        <f>IF(RIGHT(J236,2)="SU","Ermittlung EEG-Umlage erfolgt durch ÜNB",IF(COUNTBLANK(L236:M236)=0,"nur max. eine Angabe in den Spalte L oder Spalte M möglich",IF(OR(ISBLANK(J236),K236=0),"",IF(K236&gt;0,K236*IF(ISBLANK(VLOOKUP(J236,Umlagekategorien!$B$31:$J$45,9,FALSE)),MIN(L236:M236),VLOOKUP(J236,Umlagekategorien!$B$31:$J$45,9,FALSE)),"")/100)))</f>
        <v/>
      </c>
    </row>
    <row r="237" spans="14:14">
      <c r="N237" s="109" t="str">
        <f>IF(RIGHT(J237,2)="SU","Ermittlung EEG-Umlage erfolgt durch ÜNB",IF(COUNTBLANK(L237:M237)=0,"nur max. eine Angabe in den Spalte L oder Spalte M möglich",IF(OR(ISBLANK(J237),K237=0),"",IF(K237&gt;0,K237*IF(ISBLANK(VLOOKUP(J237,Umlagekategorien!$B$31:$J$45,9,FALSE)),MIN(L237:M237),VLOOKUP(J237,Umlagekategorien!$B$31:$J$45,9,FALSE)),"")/100)))</f>
        <v/>
      </c>
    </row>
    <row r="238" spans="14:14">
      <c r="N238" s="109" t="str">
        <f>IF(RIGHT(J238,2)="SU","Ermittlung EEG-Umlage erfolgt durch ÜNB",IF(COUNTBLANK(L238:M238)=0,"nur max. eine Angabe in den Spalte L oder Spalte M möglich",IF(OR(ISBLANK(J238),K238=0),"",IF(K238&gt;0,K238*IF(ISBLANK(VLOOKUP(J238,Umlagekategorien!$B$31:$J$45,9,FALSE)),MIN(L238:M238),VLOOKUP(J238,Umlagekategorien!$B$31:$J$45,9,FALSE)),"")/100)))</f>
        <v/>
      </c>
    </row>
    <row r="239" spans="14:14">
      <c r="N239" s="109" t="str">
        <f>IF(RIGHT(J239,2)="SU","Ermittlung EEG-Umlage erfolgt durch ÜNB",IF(COUNTBLANK(L239:M239)=0,"nur max. eine Angabe in den Spalte L oder Spalte M möglich",IF(OR(ISBLANK(J239),K239=0),"",IF(K239&gt;0,K239*IF(ISBLANK(VLOOKUP(J239,Umlagekategorien!$B$31:$J$45,9,FALSE)),MIN(L239:M239),VLOOKUP(J239,Umlagekategorien!$B$31:$J$45,9,FALSE)),"")/100)))</f>
        <v/>
      </c>
    </row>
    <row r="240" spans="14:14">
      <c r="N240" s="109" t="str">
        <f>IF(RIGHT(J240,2)="SU","Ermittlung EEG-Umlage erfolgt durch ÜNB",IF(COUNTBLANK(L240:M240)=0,"nur max. eine Angabe in den Spalte L oder Spalte M möglich",IF(OR(ISBLANK(J240),K240=0),"",IF(K240&gt;0,K240*IF(ISBLANK(VLOOKUP(J240,Umlagekategorien!$B$31:$J$45,9,FALSE)),MIN(L240:M240),VLOOKUP(J240,Umlagekategorien!$B$31:$J$45,9,FALSE)),"")/100)))</f>
        <v/>
      </c>
    </row>
    <row r="241" spans="14:14">
      <c r="N241" s="109" t="str">
        <f>IF(RIGHT(J241,2)="SU","Ermittlung EEG-Umlage erfolgt durch ÜNB",IF(COUNTBLANK(L241:M241)=0,"nur max. eine Angabe in den Spalte L oder Spalte M möglich",IF(OR(ISBLANK(J241),K241=0),"",IF(K241&gt;0,K241*IF(ISBLANK(VLOOKUP(J241,Umlagekategorien!$B$31:$J$45,9,FALSE)),MIN(L241:M241),VLOOKUP(J241,Umlagekategorien!$B$31:$J$45,9,FALSE)),"")/100)))</f>
        <v/>
      </c>
    </row>
    <row r="242" spans="14:14">
      <c r="N242" s="109" t="str">
        <f>IF(RIGHT(J242,2)="SU","Ermittlung EEG-Umlage erfolgt durch ÜNB",IF(COUNTBLANK(L242:M242)=0,"nur max. eine Angabe in den Spalte L oder Spalte M möglich",IF(OR(ISBLANK(J242),K242=0),"",IF(K242&gt;0,K242*IF(ISBLANK(VLOOKUP(J242,Umlagekategorien!$B$31:$J$45,9,FALSE)),MIN(L242:M242),VLOOKUP(J242,Umlagekategorien!$B$31:$J$45,9,FALSE)),"")/100)))</f>
        <v/>
      </c>
    </row>
    <row r="243" spans="14:14">
      <c r="N243" s="109" t="str">
        <f>IF(RIGHT(J243,2)="SU","Ermittlung EEG-Umlage erfolgt durch ÜNB",IF(COUNTBLANK(L243:M243)=0,"nur max. eine Angabe in den Spalte L oder Spalte M möglich",IF(OR(ISBLANK(J243),K243=0),"",IF(K243&gt;0,K243*IF(ISBLANK(VLOOKUP(J243,Umlagekategorien!$B$31:$J$45,9,FALSE)),MIN(L243:M243),VLOOKUP(J243,Umlagekategorien!$B$31:$J$45,9,FALSE)),"")/100)))</f>
        <v/>
      </c>
    </row>
    <row r="244" spans="14:14">
      <c r="N244" s="109" t="str">
        <f>IF(RIGHT(J244,2)="SU","Ermittlung EEG-Umlage erfolgt durch ÜNB",IF(COUNTBLANK(L244:M244)=0,"nur max. eine Angabe in den Spalte L oder Spalte M möglich",IF(OR(ISBLANK(J244),K244=0),"",IF(K244&gt;0,K244*IF(ISBLANK(VLOOKUP(J244,Umlagekategorien!$B$31:$J$45,9,FALSE)),MIN(L244:M244),VLOOKUP(J244,Umlagekategorien!$B$31:$J$45,9,FALSE)),"")/100)))</f>
        <v/>
      </c>
    </row>
    <row r="245" spans="14:14">
      <c r="N245" s="109" t="str">
        <f>IF(RIGHT(J245,2)="SU","Ermittlung EEG-Umlage erfolgt durch ÜNB",IF(COUNTBLANK(L245:M245)=0,"nur max. eine Angabe in den Spalte L oder Spalte M möglich",IF(OR(ISBLANK(J245),K245=0),"",IF(K245&gt;0,K245*IF(ISBLANK(VLOOKUP(J245,Umlagekategorien!$B$31:$J$45,9,FALSE)),MIN(L245:M245),VLOOKUP(J245,Umlagekategorien!$B$31:$J$45,9,FALSE)),"")/100)))</f>
        <v/>
      </c>
    </row>
    <row r="246" spans="14:14">
      <c r="N246" s="109" t="str">
        <f>IF(RIGHT(J246,2)="SU","Ermittlung EEG-Umlage erfolgt durch ÜNB",IF(COUNTBLANK(L246:M246)=0,"nur max. eine Angabe in den Spalte L oder Spalte M möglich",IF(OR(ISBLANK(J246),K246=0),"",IF(K246&gt;0,K246*IF(ISBLANK(VLOOKUP(J246,Umlagekategorien!$B$31:$J$45,9,FALSE)),MIN(L246:M246),VLOOKUP(J246,Umlagekategorien!$B$31:$J$45,9,FALSE)),"")/100)))</f>
        <v/>
      </c>
    </row>
    <row r="247" spans="14:14">
      <c r="N247" s="109" t="str">
        <f>IF(RIGHT(J247,2)="SU","Ermittlung EEG-Umlage erfolgt durch ÜNB",IF(COUNTBLANK(L247:M247)=0,"nur max. eine Angabe in den Spalte L oder Spalte M möglich",IF(OR(ISBLANK(J247),K247=0),"",IF(K247&gt;0,K247*IF(ISBLANK(VLOOKUP(J247,Umlagekategorien!$B$31:$J$45,9,FALSE)),MIN(L247:M247),VLOOKUP(J247,Umlagekategorien!$B$31:$J$45,9,FALSE)),"")/100)))</f>
        <v/>
      </c>
    </row>
    <row r="248" spans="14:14">
      <c r="N248" s="109" t="str">
        <f>IF(RIGHT(J248,2)="SU","Ermittlung EEG-Umlage erfolgt durch ÜNB",IF(COUNTBLANK(L248:M248)=0,"nur max. eine Angabe in den Spalte L oder Spalte M möglich",IF(OR(ISBLANK(J248),K248=0),"",IF(K248&gt;0,K248*IF(ISBLANK(VLOOKUP(J248,Umlagekategorien!$B$31:$J$45,9,FALSE)),MIN(L248:M248),VLOOKUP(J248,Umlagekategorien!$B$31:$J$45,9,FALSE)),"")/100)))</f>
        <v/>
      </c>
    </row>
    <row r="249" spans="14:14">
      <c r="N249" s="109" t="str">
        <f>IF(RIGHT(J249,2)="SU","Ermittlung EEG-Umlage erfolgt durch ÜNB",IF(COUNTBLANK(L249:M249)=0,"nur max. eine Angabe in den Spalte L oder Spalte M möglich",IF(OR(ISBLANK(J249),K249=0),"",IF(K249&gt;0,K249*IF(ISBLANK(VLOOKUP(J249,Umlagekategorien!$B$31:$J$45,9,FALSE)),MIN(L249:M249),VLOOKUP(J249,Umlagekategorien!$B$31:$J$45,9,FALSE)),"")/100)))</f>
        <v/>
      </c>
    </row>
    <row r="250" spans="14:14">
      <c r="N250" s="109" t="str">
        <f>IF(RIGHT(J250,2)="SU","Ermittlung EEG-Umlage erfolgt durch ÜNB",IF(COUNTBLANK(L250:M250)=0,"nur max. eine Angabe in den Spalte L oder Spalte M möglich",IF(OR(ISBLANK(J250),K250=0),"",IF(K250&gt;0,K250*IF(ISBLANK(VLOOKUP(J250,Umlagekategorien!$B$31:$J$45,9,FALSE)),MIN(L250:M250),VLOOKUP(J250,Umlagekategorien!$B$31:$J$45,9,FALSE)),"")/100)))</f>
        <v/>
      </c>
    </row>
    <row r="251" spans="14:14">
      <c r="N251" s="109" t="str">
        <f>IF(RIGHT(J251,2)="SU","Ermittlung EEG-Umlage erfolgt durch ÜNB",IF(COUNTBLANK(L251:M251)=0,"nur max. eine Angabe in den Spalte L oder Spalte M möglich",IF(OR(ISBLANK(J251),K251=0),"",IF(K251&gt;0,K251*IF(ISBLANK(VLOOKUP(J251,Umlagekategorien!$B$31:$J$45,9,FALSE)),MIN(L251:M251),VLOOKUP(J251,Umlagekategorien!$B$31:$J$45,9,FALSE)),"")/100)))</f>
        <v/>
      </c>
    </row>
    <row r="252" spans="14:14">
      <c r="N252" s="109" t="str">
        <f>IF(RIGHT(J252,2)="SU","Ermittlung EEG-Umlage erfolgt durch ÜNB",IF(COUNTBLANK(L252:M252)=0,"nur max. eine Angabe in den Spalte L oder Spalte M möglich",IF(OR(ISBLANK(J252),K252=0),"",IF(K252&gt;0,K252*IF(ISBLANK(VLOOKUP(J252,Umlagekategorien!$B$31:$J$45,9,FALSE)),MIN(L252:M252),VLOOKUP(J252,Umlagekategorien!$B$31:$J$45,9,FALSE)),"")/100)))</f>
        <v/>
      </c>
    </row>
    <row r="253" spans="14:14">
      <c r="N253" s="109" t="str">
        <f>IF(RIGHT(J253,2)="SU","Ermittlung EEG-Umlage erfolgt durch ÜNB",IF(COUNTBLANK(L253:M253)=0,"nur max. eine Angabe in den Spalte L oder Spalte M möglich",IF(OR(ISBLANK(J253),K253=0),"",IF(K253&gt;0,K253*IF(ISBLANK(VLOOKUP(J253,Umlagekategorien!$B$31:$J$45,9,FALSE)),MIN(L253:M253),VLOOKUP(J253,Umlagekategorien!$B$31:$J$45,9,FALSE)),"")/100)))</f>
        <v/>
      </c>
    </row>
    <row r="254" spans="14:14">
      <c r="N254" s="109" t="str">
        <f>IF(RIGHT(J254,2)="SU","Ermittlung EEG-Umlage erfolgt durch ÜNB",IF(COUNTBLANK(L254:M254)=0,"nur max. eine Angabe in den Spalte L oder Spalte M möglich",IF(OR(ISBLANK(J254),K254=0),"",IF(K254&gt;0,K254*IF(ISBLANK(VLOOKUP(J254,Umlagekategorien!$B$31:$J$45,9,FALSE)),MIN(L254:M254),VLOOKUP(J254,Umlagekategorien!$B$31:$J$45,9,FALSE)),"")/100)))</f>
        <v/>
      </c>
    </row>
    <row r="255" spans="14:14">
      <c r="N255" s="109" t="str">
        <f>IF(RIGHT(J255,2)="SU","Ermittlung EEG-Umlage erfolgt durch ÜNB",IF(COUNTBLANK(L255:M255)=0,"nur max. eine Angabe in den Spalte L oder Spalte M möglich",IF(OR(ISBLANK(J255),K255=0),"",IF(K255&gt;0,K255*IF(ISBLANK(VLOOKUP(J255,Umlagekategorien!$B$31:$J$45,9,FALSE)),MIN(L255:M255),VLOOKUP(J255,Umlagekategorien!$B$31:$J$45,9,FALSE)),"")/100)))</f>
        <v/>
      </c>
    </row>
    <row r="256" spans="14:14">
      <c r="N256" s="109" t="str">
        <f>IF(RIGHT(J256,2)="SU","Ermittlung EEG-Umlage erfolgt durch ÜNB",IF(COUNTBLANK(L256:M256)=0,"nur max. eine Angabe in den Spalte L oder Spalte M möglich",IF(OR(ISBLANK(J256),K256=0),"",IF(K256&gt;0,K256*IF(ISBLANK(VLOOKUP(J256,Umlagekategorien!$B$31:$J$45,9,FALSE)),MIN(L256:M256),VLOOKUP(J256,Umlagekategorien!$B$31:$J$45,9,FALSE)),"")/100)))</f>
        <v/>
      </c>
    </row>
    <row r="257" spans="14:14">
      <c r="N257" s="109" t="str">
        <f>IF(RIGHT(J257,2)="SU","Ermittlung EEG-Umlage erfolgt durch ÜNB",IF(COUNTBLANK(L257:M257)=0,"nur max. eine Angabe in den Spalte L oder Spalte M möglich",IF(OR(ISBLANK(J257),K257=0),"",IF(K257&gt;0,K257*IF(ISBLANK(VLOOKUP(J257,Umlagekategorien!$B$31:$J$45,9,FALSE)),MIN(L257:M257),VLOOKUP(J257,Umlagekategorien!$B$31:$J$45,9,FALSE)),"")/100)))</f>
        <v/>
      </c>
    </row>
    <row r="258" spans="14:14">
      <c r="N258" s="109" t="str">
        <f>IF(RIGHT(J258,2)="SU","Ermittlung EEG-Umlage erfolgt durch ÜNB",IF(COUNTBLANK(L258:M258)=0,"nur max. eine Angabe in den Spalte L oder Spalte M möglich",IF(OR(ISBLANK(J258),K258=0),"",IF(K258&gt;0,K258*IF(ISBLANK(VLOOKUP(J258,Umlagekategorien!$B$31:$J$45,9,FALSE)),MIN(L258:M258),VLOOKUP(J258,Umlagekategorien!$B$31:$J$45,9,FALSE)),"")/100)))</f>
        <v/>
      </c>
    </row>
    <row r="259" spans="14:14">
      <c r="N259" s="109" t="str">
        <f>IF(RIGHT(J259,2)="SU","Ermittlung EEG-Umlage erfolgt durch ÜNB",IF(COUNTBLANK(L259:M259)=0,"nur max. eine Angabe in den Spalte L oder Spalte M möglich",IF(OR(ISBLANK(J259),K259=0),"",IF(K259&gt;0,K259*IF(ISBLANK(VLOOKUP(J259,Umlagekategorien!$B$31:$J$45,9,FALSE)),MIN(L259:M259),VLOOKUP(J259,Umlagekategorien!$B$31:$J$45,9,FALSE)),"")/100)))</f>
        <v/>
      </c>
    </row>
    <row r="260" spans="14:14">
      <c r="N260" s="109" t="str">
        <f>IF(RIGHT(J260,2)="SU","Ermittlung EEG-Umlage erfolgt durch ÜNB",IF(COUNTBLANK(L260:M260)=0,"nur max. eine Angabe in den Spalte L oder Spalte M möglich",IF(OR(ISBLANK(J260),K260=0),"",IF(K260&gt;0,K260*IF(ISBLANK(VLOOKUP(J260,Umlagekategorien!$B$31:$J$45,9,FALSE)),MIN(L260:M260),VLOOKUP(J260,Umlagekategorien!$B$31:$J$45,9,FALSE)),"")/100)))</f>
        <v/>
      </c>
    </row>
    <row r="261" spans="14:14">
      <c r="N261" s="109" t="str">
        <f>IF(RIGHT(J261,2)="SU","Ermittlung EEG-Umlage erfolgt durch ÜNB",IF(COUNTBLANK(L261:M261)=0,"nur max. eine Angabe in den Spalte L oder Spalte M möglich",IF(OR(ISBLANK(J261),K261=0),"",IF(K261&gt;0,K261*IF(ISBLANK(VLOOKUP(J261,Umlagekategorien!$B$31:$J$45,9,FALSE)),MIN(L261:M261),VLOOKUP(J261,Umlagekategorien!$B$31:$J$45,9,FALSE)),"")/100)))</f>
        <v/>
      </c>
    </row>
    <row r="262" spans="14:14">
      <c r="N262" s="109" t="str">
        <f>IF(RIGHT(J262,2)="SU","Ermittlung EEG-Umlage erfolgt durch ÜNB",IF(COUNTBLANK(L262:M262)=0,"nur max. eine Angabe in den Spalte L oder Spalte M möglich",IF(OR(ISBLANK(J262),K262=0),"",IF(K262&gt;0,K262*IF(ISBLANK(VLOOKUP(J262,Umlagekategorien!$B$31:$J$45,9,FALSE)),MIN(L262:M262),VLOOKUP(J262,Umlagekategorien!$B$31:$J$45,9,FALSE)),"")/100)))</f>
        <v/>
      </c>
    </row>
    <row r="263" spans="14:14">
      <c r="N263" s="109" t="str">
        <f>IF(RIGHT(J263,2)="SU","Ermittlung EEG-Umlage erfolgt durch ÜNB",IF(COUNTBLANK(L263:M263)=0,"nur max. eine Angabe in den Spalte L oder Spalte M möglich",IF(OR(ISBLANK(J263),K263=0),"",IF(K263&gt;0,K263*IF(ISBLANK(VLOOKUP(J263,Umlagekategorien!$B$31:$J$45,9,FALSE)),MIN(L263:M263),VLOOKUP(J263,Umlagekategorien!$B$31:$J$45,9,FALSE)),"")/100)))</f>
        <v/>
      </c>
    </row>
    <row r="264" spans="14:14">
      <c r="N264" s="109" t="str">
        <f>IF(RIGHT(J264,2)="SU","Ermittlung EEG-Umlage erfolgt durch ÜNB",IF(COUNTBLANK(L264:M264)=0,"nur max. eine Angabe in den Spalte L oder Spalte M möglich",IF(OR(ISBLANK(J264),K264=0),"",IF(K264&gt;0,K264*IF(ISBLANK(VLOOKUP(J264,Umlagekategorien!$B$31:$J$45,9,FALSE)),MIN(L264:M264),VLOOKUP(J264,Umlagekategorien!$B$31:$J$45,9,FALSE)),"")/100)))</f>
        <v/>
      </c>
    </row>
    <row r="265" spans="14:14">
      <c r="N265" s="109" t="str">
        <f>IF(RIGHT(J265,2)="SU","Ermittlung EEG-Umlage erfolgt durch ÜNB",IF(COUNTBLANK(L265:M265)=0,"nur max. eine Angabe in den Spalte L oder Spalte M möglich",IF(OR(ISBLANK(J265),K265=0),"",IF(K265&gt;0,K265*IF(ISBLANK(VLOOKUP(J265,Umlagekategorien!$B$31:$J$45,9,FALSE)),MIN(L265:M265),VLOOKUP(J265,Umlagekategorien!$B$31:$J$45,9,FALSE)),"")/100)))</f>
        <v/>
      </c>
    </row>
    <row r="266" spans="14:14">
      <c r="N266" s="109" t="str">
        <f>IF(RIGHT(J266,2)="SU","Ermittlung EEG-Umlage erfolgt durch ÜNB",IF(COUNTBLANK(L266:M266)=0,"nur max. eine Angabe in den Spalte L oder Spalte M möglich",IF(OR(ISBLANK(J266),K266=0),"",IF(K266&gt;0,K266*IF(ISBLANK(VLOOKUP(J266,Umlagekategorien!$B$31:$J$45,9,FALSE)),MIN(L266:M266),VLOOKUP(J266,Umlagekategorien!$B$31:$J$45,9,FALSE)),"")/100)))</f>
        <v/>
      </c>
    </row>
    <row r="267" spans="14:14">
      <c r="N267" s="109" t="str">
        <f>IF(RIGHT(J267,2)="SU","Ermittlung EEG-Umlage erfolgt durch ÜNB",IF(COUNTBLANK(L267:M267)=0,"nur max. eine Angabe in den Spalte L oder Spalte M möglich",IF(OR(ISBLANK(J267),K267=0),"",IF(K267&gt;0,K267*IF(ISBLANK(VLOOKUP(J267,Umlagekategorien!$B$31:$J$45,9,FALSE)),MIN(L267:M267),VLOOKUP(J267,Umlagekategorien!$B$31:$J$45,9,FALSE)),"")/100)))</f>
        <v/>
      </c>
    </row>
    <row r="268" spans="14:14">
      <c r="N268" s="109" t="str">
        <f>IF(RIGHT(J268,2)="SU","Ermittlung EEG-Umlage erfolgt durch ÜNB",IF(COUNTBLANK(L268:M268)=0,"nur max. eine Angabe in den Spalte L oder Spalte M möglich",IF(OR(ISBLANK(J268),K268=0),"",IF(K268&gt;0,K268*IF(ISBLANK(VLOOKUP(J268,Umlagekategorien!$B$31:$J$45,9,FALSE)),MIN(L268:M268),VLOOKUP(J268,Umlagekategorien!$B$31:$J$45,9,FALSE)),"")/100)))</f>
        <v/>
      </c>
    </row>
    <row r="269" spans="14:14">
      <c r="N269" s="109" t="str">
        <f>IF(RIGHT(J269,2)="SU","Ermittlung EEG-Umlage erfolgt durch ÜNB",IF(COUNTBLANK(L269:M269)=0,"nur max. eine Angabe in den Spalte L oder Spalte M möglich",IF(OR(ISBLANK(J269),K269=0),"",IF(K269&gt;0,K269*IF(ISBLANK(VLOOKUP(J269,Umlagekategorien!$B$31:$J$45,9,FALSE)),MIN(L269:M269),VLOOKUP(J269,Umlagekategorien!$B$31:$J$45,9,FALSE)),"")/100)))</f>
        <v/>
      </c>
    </row>
    <row r="270" spans="14:14">
      <c r="N270" s="109" t="str">
        <f>IF(RIGHT(J270,2)="SU","Ermittlung EEG-Umlage erfolgt durch ÜNB",IF(COUNTBLANK(L270:M270)=0,"nur max. eine Angabe in den Spalte L oder Spalte M möglich",IF(OR(ISBLANK(J270),K270=0),"",IF(K270&gt;0,K270*IF(ISBLANK(VLOOKUP(J270,Umlagekategorien!$B$31:$J$45,9,FALSE)),MIN(L270:M270),VLOOKUP(J270,Umlagekategorien!$B$31:$J$45,9,FALSE)),"")/100)))</f>
        <v/>
      </c>
    </row>
    <row r="271" spans="14:14">
      <c r="N271" s="109" t="str">
        <f>IF(RIGHT(J271,2)="SU","Ermittlung EEG-Umlage erfolgt durch ÜNB",IF(COUNTBLANK(L271:M271)=0,"nur max. eine Angabe in den Spalte L oder Spalte M möglich",IF(OR(ISBLANK(J271),K271=0),"",IF(K271&gt;0,K271*IF(ISBLANK(VLOOKUP(J271,Umlagekategorien!$B$31:$J$45,9,FALSE)),MIN(L271:M271),VLOOKUP(J271,Umlagekategorien!$B$31:$J$45,9,FALSE)),"")/100)))</f>
        <v/>
      </c>
    </row>
    <row r="272" spans="14:14">
      <c r="N272" s="109" t="str">
        <f>IF(RIGHT(J272,2)="SU","Ermittlung EEG-Umlage erfolgt durch ÜNB",IF(COUNTBLANK(L272:M272)=0,"nur max. eine Angabe in den Spalte L oder Spalte M möglich",IF(OR(ISBLANK(J272),K272=0),"",IF(K272&gt;0,K272*IF(ISBLANK(VLOOKUP(J272,Umlagekategorien!$B$31:$J$45,9,FALSE)),MIN(L272:M272),VLOOKUP(J272,Umlagekategorien!$B$31:$J$45,9,FALSE)),"")/100)))</f>
        <v/>
      </c>
    </row>
    <row r="273" spans="14:14">
      <c r="N273" s="109" t="str">
        <f>IF(RIGHT(J273,2)="SU","Ermittlung EEG-Umlage erfolgt durch ÜNB",IF(COUNTBLANK(L273:M273)=0,"nur max. eine Angabe in den Spalte L oder Spalte M möglich",IF(OR(ISBLANK(J273),K273=0),"",IF(K273&gt;0,K273*IF(ISBLANK(VLOOKUP(J273,Umlagekategorien!$B$31:$J$45,9,FALSE)),MIN(L273:M273),VLOOKUP(J273,Umlagekategorien!$B$31:$J$45,9,FALSE)),"")/100)))</f>
        <v/>
      </c>
    </row>
    <row r="274" spans="14:14">
      <c r="N274" s="109" t="str">
        <f>IF(RIGHT(J274,2)="SU","Ermittlung EEG-Umlage erfolgt durch ÜNB",IF(COUNTBLANK(L274:M274)=0,"nur max. eine Angabe in den Spalte L oder Spalte M möglich",IF(OR(ISBLANK(J274),K274=0),"",IF(K274&gt;0,K274*IF(ISBLANK(VLOOKUP(J274,Umlagekategorien!$B$31:$J$45,9,FALSE)),MIN(L274:M274),VLOOKUP(J274,Umlagekategorien!$B$31:$J$45,9,FALSE)),"")/100)))</f>
        <v/>
      </c>
    </row>
    <row r="275" spans="14:14">
      <c r="N275" s="109" t="str">
        <f>IF(RIGHT(J275,2)="SU","Ermittlung EEG-Umlage erfolgt durch ÜNB",IF(COUNTBLANK(L275:M275)=0,"nur max. eine Angabe in den Spalte L oder Spalte M möglich",IF(OR(ISBLANK(J275),K275=0),"",IF(K275&gt;0,K275*IF(ISBLANK(VLOOKUP(J275,Umlagekategorien!$B$31:$J$45,9,FALSE)),MIN(L275:M275),VLOOKUP(J275,Umlagekategorien!$B$31:$J$45,9,FALSE)),"")/100)))</f>
        <v/>
      </c>
    </row>
    <row r="276" spans="14:14">
      <c r="N276" s="109" t="str">
        <f>IF(RIGHT(J276,2)="SU","Ermittlung EEG-Umlage erfolgt durch ÜNB",IF(COUNTBLANK(L276:M276)=0,"nur max. eine Angabe in den Spalte L oder Spalte M möglich",IF(OR(ISBLANK(J276),K276=0),"",IF(K276&gt;0,K276*IF(ISBLANK(VLOOKUP(J276,Umlagekategorien!$B$31:$J$45,9,FALSE)),MIN(L276:M276),VLOOKUP(J276,Umlagekategorien!$B$31:$J$45,9,FALSE)),"")/100)))</f>
        <v/>
      </c>
    </row>
    <row r="277" spans="14:14">
      <c r="N277" s="109" t="str">
        <f>IF(RIGHT(J277,2)="SU","Ermittlung EEG-Umlage erfolgt durch ÜNB",IF(COUNTBLANK(L277:M277)=0,"nur max. eine Angabe in den Spalte L oder Spalte M möglich",IF(OR(ISBLANK(J277),K277=0),"",IF(K277&gt;0,K277*IF(ISBLANK(VLOOKUP(J277,Umlagekategorien!$B$31:$J$45,9,FALSE)),MIN(L277:M277),VLOOKUP(J277,Umlagekategorien!$B$31:$J$45,9,FALSE)),"")/100)))</f>
        <v/>
      </c>
    </row>
    <row r="278" spans="14:14">
      <c r="N278" s="109" t="str">
        <f>IF(RIGHT(J278,2)="SU","Ermittlung EEG-Umlage erfolgt durch ÜNB",IF(COUNTBLANK(L278:M278)=0,"nur max. eine Angabe in den Spalte L oder Spalte M möglich",IF(OR(ISBLANK(J278),K278=0),"",IF(K278&gt;0,K278*IF(ISBLANK(VLOOKUP(J278,Umlagekategorien!$B$31:$J$45,9,FALSE)),MIN(L278:M278),VLOOKUP(J278,Umlagekategorien!$B$31:$J$45,9,FALSE)),"")/100)))</f>
        <v/>
      </c>
    </row>
    <row r="279" spans="14:14">
      <c r="N279" s="109" t="str">
        <f>IF(RIGHT(J279,2)="SU","Ermittlung EEG-Umlage erfolgt durch ÜNB",IF(COUNTBLANK(L279:M279)=0,"nur max. eine Angabe in den Spalte L oder Spalte M möglich",IF(OR(ISBLANK(J279),K279=0),"",IF(K279&gt;0,K279*IF(ISBLANK(VLOOKUP(J279,Umlagekategorien!$B$31:$J$45,9,FALSE)),MIN(L279:M279),VLOOKUP(J279,Umlagekategorien!$B$31:$J$45,9,FALSE)),"")/100)))</f>
        <v/>
      </c>
    </row>
    <row r="280" spans="14:14">
      <c r="N280" s="109" t="str">
        <f>IF(RIGHT(J280,2)="SU","Ermittlung EEG-Umlage erfolgt durch ÜNB",IF(COUNTBLANK(L280:M280)=0,"nur max. eine Angabe in den Spalte L oder Spalte M möglich",IF(OR(ISBLANK(J280),K280=0),"",IF(K280&gt;0,K280*IF(ISBLANK(VLOOKUP(J280,Umlagekategorien!$B$31:$J$45,9,FALSE)),MIN(L280:M280),VLOOKUP(J280,Umlagekategorien!$B$31:$J$45,9,FALSE)),"")/100)))</f>
        <v/>
      </c>
    </row>
    <row r="281" spans="14:14">
      <c r="N281" s="109" t="str">
        <f>IF(RIGHT(J281,2)="SU","Ermittlung EEG-Umlage erfolgt durch ÜNB",IF(COUNTBLANK(L281:M281)=0,"nur max. eine Angabe in den Spalte L oder Spalte M möglich",IF(OR(ISBLANK(J281),K281=0),"",IF(K281&gt;0,K281*IF(ISBLANK(VLOOKUP(J281,Umlagekategorien!$B$31:$J$45,9,FALSE)),MIN(L281:M281),VLOOKUP(J281,Umlagekategorien!$B$31:$J$45,9,FALSE)),"")/100)))</f>
        <v/>
      </c>
    </row>
    <row r="282" spans="14:14">
      <c r="N282" s="109" t="str">
        <f>IF(RIGHT(J282,2)="SU","Ermittlung EEG-Umlage erfolgt durch ÜNB",IF(COUNTBLANK(L282:M282)=0,"nur max. eine Angabe in den Spalte L oder Spalte M möglich",IF(OR(ISBLANK(J282),K282=0),"",IF(K282&gt;0,K282*IF(ISBLANK(VLOOKUP(J282,Umlagekategorien!$B$31:$J$45,9,FALSE)),MIN(L282:M282),VLOOKUP(J282,Umlagekategorien!$B$31:$J$45,9,FALSE)),"")/100)))</f>
        <v/>
      </c>
    </row>
    <row r="283" spans="14:14">
      <c r="N283" s="109" t="str">
        <f>IF(RIGHT(J283,2)="SU","Ermittlung EEG-Umlage erfolgt durch ÜNB",IF(COUNTBLANK(L283:M283)=0,"nur max. eine Angabe in den Spalte L oder Spalte M möglich",IF(OR(ISBLANK(J283),K283=0),"",IF(K283&gt;0,K283*IF(ISBLANK(VLOOKUP(J283,Umlagekategorien!$B$31:$J$45,9,FALSE)),MIN(L283:M283),VLOOKUP(J283,Umlagekategorien!$B$31:$J$45,9,FALSE)),"")/100)))</f>
        <v/>
      </c>
    </row>
    <row r="284" spans="14:14">
      <c r="N284" s="109" t="str">
        <f>IF(RIGHT(J284,2)="SU","Ermittlung EEG-Umlage erfolgt durch ÜNB",IF(COUNTBLANK(L284:M284)=0,"nur max. eine Angabe in den Spalte L oder Spalte M möglich",IF(OR(ISBLANK(J284),K284=0),"",IF(K284&gt;0,K284*IF(ISBLANK(VLOOKUP(J284,Umlagekategorien!$B$31:$J$45,9,FALSE)),MIN(L284:M284),VLOOKUP(J284,Umlagekategorien!$B$31:$J$45,9,FALSE)),"")/100)))</f>
        <v/>
      </c>
    </row>
    <row r="285" spans="14:14">
      <c r="N285" s="109" t="str">
        <f>IF(RIGHT(J285,2)="SU","Ermittlung EEG-Umlage erfolgt durch ÜNB",IF(COUNTBLANK(L285:M285)=0,"nur max. eine Angabe in den Spalte L oder Spalte M möglich",IF(OR(ISBLANK(J285),K285=0),"",IF(K285&gt;0,K285*IF(ISBLANK(VLOOKUP(J285,Umlagekategorien!$B$31:$J$45,9,FALSE)),MIN(L285:M285),VLOOKUP(J285,Umlagekategorien!$B$31:$J$45,9,FALSE)),"")/100)))</f>
        <v/>
      </c>
    </row>
    <row r="286" spans="14:14">
      <c r="N286" s="109" t="str">
        <f>IF(RIGHT(J286,2)="SU","Ermittlung EEG-Umlage erfolgt durch ÜNB",IF(COUNTBLANK(L286:M286)=0,"nur max. eine Angabe in den Spalte L oder Spalte M möglich",IF(OR(ISBLANK(J286),K286=0),"",IF(K286&gt;0,K286*IF(ISBLANK(VLOOKUP(J286,Umlagekategorien!$B$31:$J$45,9,FALSE)),MIN(L286:M286),VLOOKUP(J286,Umlagekategorien!$B$31:$J$45,9,FALSE)),"")/100)))</f>
        <v/>
      </c>
    </row>
    <row r="287" spans="14:14">
      <c r="N287" s="109" t="str">
        <f>IF(RIGHT(J287,2)="SU","Ermittlung EEG-Umlage erfolgt durch ÜNB",IF(COUNTBLANK(L287:M287)=0,"nur max. eine Angabe in den Spalte L oder Spalte M möglich",IF(OR(ISBLANK(J287),K287=0),"",IF(K287&gt;0,K287*IF(ISBLANK(VLOOKUP(J287,Umlagekategorien!$B$31:$J$45,9,FALSE)),MIN(L287:M287),VLOOKUP(J287,Umlagekategorien!$B$31:$J$45,9,FALSE)),"")/100)))</f>
        <v/>
      </c>
    </row>
    <row r="288" spans="14:14">
      <c r="N288" s="109" t="str">
        <f>IF(RIGHT(J288,2)="SU","Ermittlung EEG-Umlage erfolgt durch ÜNB",IF(COUNTBLANK(L288:M288)=0,"nur max. eine Angabe in den Spalte L oder Spalte M möglich",IF(OR(ISBLANK(J288),K288=0),"",IF(K288&gt;0,K288*IF(ISBLANK(VLOOKUP(J288,Umlagekategorien!$B$31:$J$45,9,FALSE)),MIN(L288:M288),VLOOKUP(J288,Umlagekategorien!$B$31:$J$45,9,FALSE)),"")/100)))</f>
        <v/>
      </c>
    </row>
    <row r="289" spans="14:14">
      <c r="N289" s="109" t="str">
        <f>IF(RIGHT(J289,2)="SU","Ermittlung EEG-Umlage erfolgt durch ÜNB",IF(COUNTBLANK(L289:M289)=0,"nur max. eine Angabe in den Spalte L oder Spalte M möglich",IF(OR(ISBLANK(J289),K289=0),"",IF(K289&gt;0,K289*IF(ISBLANK(VLOOKUP(J289,Umlagekategorien!$B$31:$J$45,9,FALSE)),MIN(L289:M289),VLOOKUP(J289,Umlagekategorien!$B$31:$J$45,9,FALSE)),"")/100)))</f>
        <v/>
      </c>
    </row>
    <row r="290" spans="14:14">
      <c r="N290" s="109" t="str">
        <f>IF(RIGHT(J290,2)="SU","Ermittlung EEG-Umlage erfolgt durch ÜNB",IF(COUNTBLANK(L290:M290)=0,"nur max. eine Angabe in den Spalte L oder Spalte M möglich",IF(OR(ISBLANK(J290),K290=0),"",IF(K290&gt;0,K290*IF(ISBLANK(VLOOKUP(J290,Umlagekategorien!$B$31:$J$45,9,FALSE)),MIN(L290:M290),VLOOKUP(J290,Umlagekategorien!$B$31:$J$45,9,FALSE)),"")/100)))</f>
        <v/>
      </c>
    </row>
    <row r="291" spans="14:14">
      <c r="N291" s="109" t="str">
        <f>IF(RIGHT(J291,2)="SU","Ermittlung EEG-Umlage erfolgt durch ÜNB",IF(COUNTBLANK(L291:M291)=0,"nur max. eine Angabe in den Spalte L oder Spalte M möglich",IF(OR(ISBLANK(J291),K291=0),"",IF(K291&gt;0,K291*IF(ISBLANK(VLOOKUP(J291,Umlagekategorien!$B$31:$J$45,9,FALSE)),MIN(L291:M291),VLOOKUP(J291,Umlagekategorien!$B$31:$J$45,9,FALSE)),"")/100)))</f>
        <v/>
      </c>
    </row>
    <row r="292" spans="14:14">
      <c r="N292" s="109" t="str">
        <f>IF(RIGHT(J292,2)="SU","Ermittlung EEG-Umlage erfolgt durch ÜNB",IF(COUNTBLANK(L292:M292)=0,"nur max. eine Angabe in den Spalte L oder Spalte M möglich",IF(OR(ISBLANK(J292),K292=0),"",IF(K292&gt;0,K292*IF(ISBLANK(VLOOKUP(J292,Umlagekategorien!$B$31:$J$45,9,FALSE)),MIN(L292:M292),VLOOKUP(J292,Umlagekategorien!$B$31:$J$45,9,FALSE)),"")/100)))</f>
        <v/>
      </c>
    </row>
    <row r="293" spans="14:14">
      <c r="N293" s="109" t="str">
        <f>IF(RIGHT(J293,2)="SU","Ermittlung EEG-Umlage erfolgt durch ÜNB",IF(COUNTBLANK(L293:M293)=0,"nur max. eine Angabe in den Spalte L oder Spalte M möglich",IF(OR(ISBLANK(J293),K293=0),"",IF(K293&gt;0,K293*IF(ISBLANK(VLOOKUP(J293,Umlagekategorien!$B$31:$J$45,9,FALSE)),MIN(L293:M293),VLOOKUP(J293,Umlagekategorien!$B$31:$J$45,9,FALSE)),"")/100)))</f>
        <v/>
      </c>
    </row>
    <row r="294" spans="14:14">
      <c r="N294" s="109" t="str">
        <f>IF(RIGHT(J294,2)="SU","Ermittlung EEG-Umlage erfolgt durch ÜNB",IF(COUNTBLANK(L294:M294)=0,"nur max. eine Angabe in den Spalte L oder Spalte M möglich",IF(OR(ISBLANK(J294),K294=0),"",IF(K294&gt;0,K294*IF(ISBLANK(VLOOKUP(J294,Umlagekategorien!$B$31:$J$45,9,FALSE)),MIN(L294:M294),VLOOKUP(J294,Umlagekategorien!$B$31:$J$45,9,FALSE)),"")/100)))</f>
        <v/>
      </c>
    </row>
    <row r="295" spans="14:14">
      <c r="N295" s="109" t="str">
        <f>IF(RIGHT(J295,2)="SU","Ermittlung EEG-Umlage erfolgt durch ÜNB",IF(COUNTBLANK(L295:M295)=0,"nur max. eine Angabe in den Spalte L oder Spalte M möglich",IF(OR(ISBLANK(J295),K295=0),"",IF(K295&gt;0,K295*IF(ISBLANK(VLOOKUP(J295,Umlagekategorien!$B$31:$J$45,9,FALSE)),MIN(L295:M295),VLOOKUP(J295,Umlagekategorien!$B$31:$J$45,9,FALSE)),"")/100)))</f>
        <v/>
      </c>
    </row>
    <row r="296" spans="14:14">
      <c r="N296" s="109" t="str">
        <f>IF(RIGHT(J296,2)="SU","Ermittlung EEG-Umlage erfolgt durch ÜNB",IF(COUNTBLANK(L296:M296)=0,"nur max. eine Angabe in den Spalte L oder Spalte M möglich",IF(OR(ISBLANK(J296),K296=0),"",IF(K296&gt;0,K296*IF(ISBLANK(VLOOKUP(J296,Umlagekategorien!$B$31:$J$45,9,FALSE)),MIN(L296:M296),VLOOKUP(J296,Umlagekategorien!$B$31:$J$45,9,FALSE)),"")/100)))</f>
        <v/>
      </c>
    </row>
    <row r="297" spans="14:14">
      <c r="N297" s="109" t="str">
        <f>IF(RIGHT(J297,2)="SU","Ermittlung EEG-Umlage erfolgt durch ÜNB",IF(COUNTBLANK(L297:M297)=0,"nur max. eine Angabe in den Spalte L oder Spalte M möglich",IF(OR(ISBLANK(J297),K297=0),"",IF(K297&gt;0,K297*IF(ISBLANK(VLOOKUP(J297,Umlagekategorien!$B$31:$J$45,9,FALSE)),MIN(L297:M297),VLOOKUP(J297,Umlagekategorien!$B$31:$J$45,9,FALSE)),"")/100)))</f>
        <v/>
      </c>
    </row>
    <row r="298" spans="14:14">
      <c r="N298" s="109" t="str">
        <f>IF(RIGHT(J298,2)="SU","Ermittlung EEG-Umlage erfolgt durch ÜNB",IF(COUNTBLANK(L298:M298)=0,"nur max. eine Angabe in den Spalte L oder Spalte M möglich",IF(OR(ISBLANK(J298),K298=0),"",IF(K298&gt;0,K298*IF(ISBLANK(VLOOKUP(J298,Umlagekategorien!$B$31:$J$45,9,FALSE)),MIN(L298:M298),VLOOKUP(J298,Umlagekategorien!$B$31:$J$45,9,FALSE)),"")/100)))</f>
        <v/>
      </c>
    </row>
    <row r="299" spans="14:14">
      <c r="N299" s="109" t="str">
        <f>IF(RIGHT(J299,2)="SU","Ermittlung EEG-Umlage erfolgt durch ÜNB",IF(COUNTBLANK(L299:M299)=0,"nur max. eine Angabe in den Spalte L oder Spalte M möglich",IF(OR(ISBLANK(J299),K299=0),"",IF(K299&gt;0,K299*IF(ISBLANK(VLOOKUP(J299,Umlagekategorien!$B$31:$J$45,9,FALSE)),MIN(L299:M299),VLOOKUP(J299,Umlagekategorien!$B$31:$J$45,9,FALSE)),"")/100)))</f>
        <v/>
      </c>
    </row>
    <row r="300" spans="14:14">
      <c r="N300" s="109" t="str">
        <f>IF(RIGHT(J300,2)="SU","Ermittlung EEG-Umlage erfolgt durch ÜNB",IF(COUNTBLANK(L300:M300)=0,"nur max. eine Angabe in den Spalte L oder Spalte M möglich",IF(OR(ISBLANK(J300),K300=0),"",IF(K300&gt;0,K300*IF(ISBLANK(VLOOKUP(J300,Umlagekategorien!$B$31:$J$45,9,FALSE)),MIN(L300:M300),VLOOKUP(J300,Umlagekategorien!$B$31:$J$45,9,FALSE)),"")/100)))</f>
        <v/>
      </c>
    </row>
    <row r="301" spans="14:14">
      <c r="N301" s="109" t="str">
        <f>IF(RIGHT(J301,2)="SU","Ermittlung EEG-Umlage erfolgt durch ÜNB",IF(COUNTBLANK(L301:M301)=0,"nur max. eine Angabe in den Spalte L oder Spalte M möglich",IF(OR(ISBLANK(J301),K301=0),"",IF(K301&gt;0,K301*IF(ISBLANK(VLOOKUP(J301,Umlagekategorien!$B$31:$J$45,9,FALSE)),MIN(L301:M301),VLOOKUP(J301,Umlagekategorien!$B$31:$J$45,9,FALSE)),"")/100)))</f>
        <v/>
      </c>
    </row>
    <row r="302" spans="14:14">
      <c r="N302" s="109" t="str">
        <f>IF(RIGHT(J302,2)="SU","Ermittlung EEG-Umlage erfolgt durch ÜNB",IF(COUNTBLANK(L302:M302)=0,"nur max. eine Angabe in den Spalte L oder Spalte M möglich",IF(OR(ISBLANK(J302),K302=0),"",IF(K302&gt;0,K302*IF(ISBLANK(VLOOKUP(J302,Umlagekategorien!$B$31:$J$45,9,FALSE)),MIN(L302:M302),VLOOKUP(J302,Umlagekategorien!$B$31:$J$45,9,FALSE)),"")/100)))</f>
        <v/>
      </c>
    </row>
    <row r="303" spans="14:14">
      <c r="N303" s="109" t="str">
        <f>IF(RIGHT(J303,2)="SU","Ermittlung EEG-Umlage erfolgt durch ÜNB",IF(COUNTBLANK(L303:M303)=0,"nur max. eine Angabe in den Spalte L oder Spalte M möglich",IF(OR(ISBLANK(J303),K303=0),"",IF(K303&gt;0,K303*IF(ISBLANK(VLOOKUP(J303,Umlagekategorien!$B$31:$J$45,9,FALSE)),MIN(L303:M303),VLOOKUP(J303,Umlagekategorien!$B$31:$J$45,9,FALSE)),"")/100)))</f>
        <v/>
      </c>
    </row>
    <row r="304" spans="14:14">
      <c r="N304" s="109" t="str">
        <f>IF(RIGHT(J304,2)="SU","Ermittlung EEG-Umlage erfolgt durch ÜNB",IF(COUNTBLANK(L304:M304)=0,"nur max. eine Angabe in den Spalte L oder Spalte M möglich",IF(OR(ISBLANK(J304),K304=0),"",IF(K304&gt;0,K304*IF(ISBLANK(VLOOKUP(J304,Umlagekategorien!$B$31:$J$45,9,FALSE)),MIN(L304:M304),VLOOKUP(J304,Umlagekategorien!$B$31:$J$45,9,FALSE)),"")/100)))</f>
        <v/>
      </c>
    </row>
    <row r="305" spans="14:14">
      <c r="N305" s="109" t="str">
        <f>IF(RIGHT(J305,2)="SU","Ermittlung EEG-Umlage erfolgt durch ÜNB",IF(COUNTBLANK(L305:M305)=0,"nur max. eine Angabe in den Spalte L oder Spalte M möglich",IF(OR(ISBLANK(J305),K305=0),"",IF(K305&gt;0,K305*IF(ISBLANK(VLOOKUP(J305,Umlagekategorien!$B$31:$J$45,9,FALSE)),MIN(L305:M305),VLOOKUP(J305,Umlagekategorien!$B$31:$J$45,9,FALSE)),"")/100)))</f>
        <v/>
      </c>
    </row>
    <row r="306" spans="14:14">
      <c r="N306" s="109" t="str">
        <f>IF(RIGHT(J306,2)="SU","Ermittlung EEG-Umlage erfolgt durch ÜNB",IF(COUNTBLANK(L306:M306)=0,"nur max. eine Angabe in den Spalte L oder Spalte M möglich",IF(OR(ISBLANK(J306),K306=0),"",IF(K306&gt;0,K306*IF(ISBLANK(VLOOKUP(J306,Umlagekategorien!$B$31:$J$45,9,FALSE)),MIN(L306:M306),VLOOKUP(J306,Umlagekategorien!$B$31:$J$45,9,FALSE)),"")/100)))</f>
        <v/>
      </c>
    </row>
    <row r="307" spans="14:14">
      <c r="N307" s="109" t="str">
        <f>IF(RIGHT(J307,2)="SU","Ermittlung EEG-Umlage erfolgt durch ÜNB",IF(COUNTBLANK(L307:M307)=0,"nur max. eine Angabe in den Spalte L oder Spalte M möglich",IF(OR(ISBLANK(J307),K307=0),"",IF(K307&gt;0,K307*IF(ISBLANK(VLOOKUP(J307,Umlagekategorien!$B$31:$J$45,9,FALSE)),MIN(L307:M307),VLOOKUP(J307,Umlagekategorien!$B$31:$J$45,9,FALSE)),"")/100)))</f>
        <v/>
      </c>
    </row>
    <row r="308" spans="14:14">
      <c r="N308" s="109" t="str">
        <f>IF(RIGHT(J308,2)="SU","Ermittlung EEG-Umlage erfolgt durch ÜNB",IF(COUNTBLANK(L308:M308)=0,"nur max. eine Angabe in den Spalte L oder Spalte M möglich",IF(OR(ISBLANK(J308),K308=0),"",IF(K308&gt;0,K308*IF(ISBLANK(VLOOKUP(J308,Umlagekategorien!$B$31:$J$45,9,FALSE)),MIN(L308:M308),VLOOKUP(J308,Umlagekategorien!$B$31:$J$45,9,FALSE)),"")/100)))</f>
        <v/>
      </c>
    </row>
    <row r="309" spans="14:14">
      <c r="N309" s="109" t="str">
        <f>IF(RIGHT(J309,2)="SU","Ermittlung EEG-Umlage erfolgt durch ÜNB",IF(COUNTBLANK(L309:M309)=0,"nur max. eine Angabe in den Spalte L oder Spalte M möglich",IF(OR(ISBLANK(J309),K309=0),"",IF(K309&gt;0,K309*IF(ISBLANK(VLOOKUP(J309,Umlagekategorien!$B$31:$J$45,9,FALSE)),MIN(L309:M309),VLOOKUP(J309,Umlagekategorien!$B$31:$J$45,9,FALSE)),"")/100)))</f>
        <v/>
      </c>
    </row>
    <row r="310" spans="14:14">
      <c r="N310" s="109" t="str">
        <f>IF(RIGHT(J310,2)="SU","Ermittlung EEG-Umlage erfolgt durch ÜNB",IF(COUNTBLANK(L310:M310)=0,"nur max. eine Angabe in den Spalte L oder Spalte M möglich",IF(OR(ISBLANK(J310),K310=0),"",IF(K310&gt;0,K310*IF(ISBLANK(VLOOKUP(J310,Umlagekategorien!$B$31:$J$45,9,FALSE)),MIN(L310:M310),VLOOKUP(J310,Umlagekategorien!$B$31:$J$45,9,FALSE)),"")/100)))</f>
        <v/>
      </c>
    </row>
    <row r="311" spans="14:14">
      <c r="N311" s="109" t="str">
        <f>IF(RIGHT(J311,2)="SU","Ermittlung EEG-Umlage erfolgt durch ÜNB",IF(COUNTBLANK(L311:M311)=0,"nur max. eine Angabe in den Spalte L oder Spalte M möglich",IF(OR(ISBLANK(J311),K311=0),"",IF(K311&gt;0,K311*IF(ISBLANK(VLOOKUP(J311,Umlagekategorien!$B$31:$J$45,9,FALSE)),MIN(L311:M311),VLOOKUP(J311,Umlagekategorien!$B$31:$J$45,9,FALSE)),"")/100)))</f>
        <v/>
      </c>
    </row>
    <row r="312" spans="14:14">
      <c r="N312" s="109" t="str">
        <f>IF(RIGHT(J312,2)="SU","Ermittlung EEG-Umlage erfolgt durch ÜNB",IF(COUNTBLANK(L312:M312)=0,"nur max. eine Angabe in den Spalte L oder Spalte M möglich",IF(OR(ISBLANK(J312),K312=0),"",IF(K312&gt;0,K312*IF(ISBLANK(VLOOKUP(J312,Umlagekategorien!$B$31:$J$45,9,FALSE)),MIN(L312:M312),VLOOKUP(J312,Umlagekategorien!$B$31:$J$45,9,FALSE)),"")/100)))</f>
        <v/>
      </c>
    </row>
    <row r="313" spans="14:14">
      <c r="N313" s="109" t="str">
        <f>IF(RIGHT(J313,2)="SU","Ermittlung EEG-Umlage erfolgt durch ÜNB",IF(COUNTBLANK(L313:M313)=0,"nur max. eine Angabe in den Spalte L oder Spalte M möglich",IF(OR(ISBLANK(J313),K313=0),"",IF(K313&gt;0,K313*IF(ISBLANK(VLOOKUP(J313,Umlagekategorien!$B$31:$J$45,9,FALSE)),MIN(L313:M313),VLOOKUP(J313,Umlagekategorien!$B$31:$J$45,9,FALSE)),"")/100)))</f>
        <v/>
      </c>
    </row>
    <row r="314" spans="14:14">
      <c r="N314" s="109" t="str">
        <f>IF(RIGHT(J314,2)="SU","Ermittlung EEG-Umlage erfolgt durch ÜNB",IF(COUNTBLANK(L314:M314)=0,"nur max. eine Angabe in den Spalte L oder Spalte M möglich",IF(OR(ISBLANK(J314),K314=0),"",IF(K314&gt;0,K314*IF(ISBLANK(VLOOKUP(J314,Umlagekategorien!$B$31:$J$45,9,FALSE)),MIN(L314:M314),VLOOKUP(J314,Umlagekategorien!$B$31:$J$45,9,FALSE)),"")/100)))</f>
        <v/>
      </c>
    </row>
    <row r="315" spans="14:14">
      <c r="N315" s="109" t="str">
        <f>IF(RIGHT(J315,2)="SU","Ermittlung EEG-Umlage erfolgt durch ÜNB",IF(COUNTBLANK(L315:M315)=0,"nur max. eine Angabe in den Spalte L oder Spalte M möglich",IF(OR(ISBLANK(J315),K315=0),"",IF(K315&gt;0,K315*IF(ISBLANK(VLOOKUP(J315,Umlagekategorien!$B$31:$J$45,9,FALSE)),MIN(L315:M315),VLOOKUP(J315,Umlagekategorien!$B$31:$J$45,9,FALSE)),"")/100)))</f>
        <v/>
      </c>
    </row>
    <row r="316" spans="14:14">
      <c r="N316" s="109" t="str">
        <f>IF(RIGHT(J316,2)="SU","Ermittlung EEG-Umlage erfolgt durch ÜNB",IF(COUNTBLANK(L316:M316)=0,"nur max. eine Angabe in den Spalte L oder Spalte M möglich",IF(OR(ISBLANK(J316),K316=0),"",IF(K316&gt;0,K316*IF(ISBLANK(VLOOKUP(J316,Umlagekategorien!$B$31:$J$45,9,FALSE)),MIN(L316:M316),VLOOKUP(J316,Umlagekategorien!$B$31:$J$45,9,FALSE)),"")/100)))</f>
        <v/>
      </c>
    </row>
    <row r="317" spans="14:14">
      <c r="N317" s="109" t="str">
        <f>IF(RIGHT(J317,2)="SU","Ermittlung EEG-Umlage erfolgt durch ÜNB",IF(COUNTBLANK(L317:M317)=0,"nur max. eine Angabe in den Spalte L oder Spalte M möglich",IF(OR(ISBLANK(J317),K317=0),"",IF(K317&gt;0,K317*IF(ISBLANK(VLOOKUP(J317,Umlagekategorien!$B$31:$J$45,9,FALSE)),MIN(L317:M317),VLOOKUP(J317,Umlagekategorien!$B$31:$J$45,9,FALSE)),"")/100)))</f>
        <v/>
      </c>
    </row>
    <row r="318" spans="14:14">
      <c r="N318" s="109" t="str">
        <f>IF(RIGHT(J318,2)="SU","Ermittlung EEG-Umlage erfolgt durch ÜNB",IF(COUNTBLANK(L318:M318)=0,"nur max. eine Angabe in den Spalte L oder Spalte M möglich",IF(OR(ISBLANK(J318),K318=0),"",IF(K318&gt;0,K318*IF(ISBLANK(VLOOKUP(J318,Umlagekategorien!$B$31:$J$45,9,FALSE)),MIN(L318:M318),VLOOKUP(J318,Umlagekategorien!$B$31:$J$45,9,FALSE)),"")/100)))</f>
        <v/>
      </c>
    </row>
    <row r="319" spans="14:14">
      <c r="N319" s="109" t="str">
        <f>IF(RIGHT(J319,2)="SU","Ermittlung EEG-Umlage erfolgt durch ÜNB",IF(COUNTBLANK(L319:M319)=0,"nur max. eine Angabe in den Spalte L oder Spalte M möglich",IF(OR(ISBLANK(J319),K319=0),"",IF(K319&gt;0,K319*IF(ISBLANK(VLOOKUP(J319,Umlagekategorien!$B$31:$J$45,9,FALSE)),MIN(L319:M319),VLOOKUP(J319,Umlagekategorien!$B$31:$J$45,9,FALSE)),"")/100)))</f>
        <v/>
      </c>
    </row>
    <row r="320" spans="14:14">
      <c r="N320" s="109" t="str">
        <f>IF(RIGHT(J320,2)="SU","Ermittlung EEG-Umlage erfolgt durch ÜNB",IF(COUNTBLANK(L320:M320)=0,"nur max. eine Angabe in den Spalte L oder Spalte M möglich",IF(OR(ISBLANK(J320),K320=0),"",IF(K320&gt;0,K320*IF(ISBLANK(VLOOKUP(J320,Umlagekategorien!$B$31:$J$45,9,FALSE)),MIN(L320:M320),VLOOKUP(J320,Umlagekategorien!$B$31:$J$45,9,FALSE)),"")/100)))</f>
        <v/>
      </c>
    </row>
    <row r="321" spans="14:14">
      <c r="N321" s="109" t="str">
        <f>IF(RIGHT(J321,2)="SU","Ermittlung EEG-Umlage erfolgt durch ÜNB",IF(COUNTBLANK(L321:M321)=0,"nur max. eine Angabe in den Spalte L oder Spalte M möglich",IF(OR(ISBLANK(J321),K321=0),"",IF(K321&gt;0,K321*IF(ISBLANK(VLOOKUP(J321,Umlagekategorien!$B$31:$J$45,9,FALSE)),MIN(L321:M321),VLOOKUP(J321,Umlagekategorien!$B$31:$J$45,9,FALSE)),"")/100)))</f>
        <v/>
      </c>
    </row>
    <row r="322" spans="14:14">
      <c r="N322" s="109" t="str">
        <f>IF(RIGHT(J322,2)="SU","Ermittlung EEG-Umlage erfolgt durch ÜNB",IF(COUNTBLANK(L322:M322)=0,"nur max. eine Angabe in den Spalte L oder Spalte M möglich",IF(OR(ISBLANK(J322),K322=0),"",IF(K322&gt;0,K322*IF(ISBLANK(VLOOKUP(J322,Umlagekategorien!$B$31:$J$45,9,FALSE)),MIN(L322:M322),VLOOKUP(J322,Umlagekategorien!$B$31:$J$45,9,FALSE)),"")/100)))</f>
        <v/>
      </c>
    </row>
    <row r="323" spans="14:14">
      <c r="N323" s="109" t="str">
        <f>IF(RIGHT(J323,2)="SU","Ermittlung EEG-Umlage erfolgt durch ÜNB",IF(COUNTBLANK(L323:M323)=0,"nur max. eine Angabe in den Spalte L oder Spalte M möglich",IF(OR(ISBLANK(J323),K323=0),"",IF(K323&gt;0,K323*IF(ISBLANK(VLOOKUP(J323,Umlagekategorien!$B$31:$J$45,9,FALSE)),MIN(L323:M323),VLOOKUP(J323,Umlagekategorien!$B$31:$J$45,9,FALSE)),"")/100)))</f>
        <v/>
      </c>
    </row>
    <row r="324" spans="14:14">
      <c r="N324" s="109" t="str">
        <f>IF(RIGHT(J324,2)="SU","Ermittlung EEG-Umlage erfolgt durch ÜNB",IF(COUNTBLANK(L324:M324)=0,"nur max. eine Angabe in den Spalte L oder Spalte M möglich",IF(OR(ISBLANK(J324),K324=0),"",IF(K324&gt;0,K324*IF(ISBLANK(VLOOKUP(J324,Umlagekategorien!$B$31:$J$45,9,FALSE)),MIN(L324:M324),VLOOKUP(J324,Umlagekategorien!$B$31:$J$45,9,FALSE)),"")/100)))</f>
        <v/>
      </c>
    </row>
    <row r="325" spans="14:14">
      <c r="N325" s="109" t="str">
        <f>IF(RIGHT(J325,2)="SU","Ermittlung EEG-Umlage erfolgt durch ÜNB",IF(COUNTBLANK(L325:M325)=0,"nur max. eine Angabe in den Spalte L oder Spalte M möglich",IF(OR(ISBLANK(J325),K325=0),"",IF(K325&gt;0,K325*IF(ISBLANK(VLOOKUP(J325,Umlagekategorien!$B$31:$J$45,9,FALSE)),MIN(L325:M325),VLOOKUP(J325,Umlagekategorien!$B$31:$J$45,9,FALSE)),"")/100)))</f>
        <v/>
      </c>
    </row>
    <row r="326" spans="14:14">
      <c r="N326" s="109" t="str">
        <f>IF(RIGHT(J326,2)="SU","Ermittlung EEG-Umlage erfolgt durch ÜNB",IF(COUNTBLANK(L326:M326)=0,"nur max. eine Angabe in den Spalte L oder Spalte M möglich",IF(OR(ISBLANK(J326),K326=0),"",IF(K326&gt;0,K326*IF(ISBLANK(VLOOKUP(J326,Umlagekategorien!$B$31:$J$45,9,FALSE)),MIN(L326:M326),VLOOKUP(J326,Umlagekategorien!$B$31:$J$45,9,FALSE)),"")/100)))</f>
        <v/>
      </c>
    </row>
    <row r="327" spans="14:14">
      <c r="N327" s="109" t="str">
        <f>IF(RIGHT(J327,2)="SU","Ermittlung EEG-Umlage erfolgt durch ÜNB",IF(COUNTBLANK(L327:M327)=0,"nur max. eine Angabe in den Spalte L oder Spalte M möglich",IF(OR(ISBLANK(J327),K327=0),"",IF(K327&gt;0,K327*IF(ISBLANK(VLOOKUP(J327,Umlagekategorien!$B$31:$J$45,9,FALSE)),MIN(L327:M327),VLOOKUP(J327,Umlagekategorien!$B$31:$J$45,9,FALSE)),"")/100)))</f>
        <v/>
      </c>
    </row>
    <row r="328" spans="14:14">
      <c r="N328" s="109" t="str">
        <f>IF(RIGHT(J328,2)="SU","Ermittlung EEG-Umlage erfolgt durch ÜNB",IF(COUNTBLANK(L328:M328)=0,"nur max. eine Angabe in den Spalte L oder Spalte M möglich",IF(OR(ISBLANK(J328),K328=0),"",IF(K328&gt;0,K328*IF(ISBLANK(VLOOKUP(J328,Umlagekategorien!$B$31:$J$45,9,FALSE)),MIN(L328:M328),VLOOKUP(J328,Umlagekategorien!$B$31:$J$45,9,FALSE)),"")/100)))</f>
        <v/>
      </c>
    </row>
    <row r="329" spans="14:14">
      <c r="N329" s="109" t="str">
        <f>IF(RIGHT(J329,2)="SU","Ermittlung EEG-Umlage erfolgt durch ÜNB",IF(COUNTBLANK(L329:M329)=0,"nur max. eine Angabe in den Spalte L oder Spalte M möglich",IF(OR(ISBLANK(J329),K329=0),"",IF(K329&gt;0,K329*IF(ISBLANK(VLOOKUP(J329,Umlagekategorien!$B$31:$J$45,9,FALSE)),MIN(L329:M329),VLOOKUP(J329,Umlagekategorien!$B$31:$J$45,9,FALSE)),"")/100)))</f>
        <v/>
      </c>
    </row>
    <row r="330" spans="14:14">
      <c r="N330" s="109" t="str">
        <f>IF(RIGHT(J330,2)="SU","Ermittlung EEG-Umlage erfolgt durch ÜNB",IF(COUNTBLANK(L330:M330)=0,"nur max. eine Angabe in den Spalte L oder Spalte M möglich",IF(OR(ISBLANK(J330),K330=0),"",IF(K330&gt;0,K330*IF(ISBLANK(VLOOKUP(J330,Umlagekategorien!$B$31:$J$45,9,FALSE)),MIN(L330:M330),VLOOKUP(J330,Umlagekategorien!$B$31:$J$45,9,FALSE)),"")/100)))</f>
        <v/>
      </c>
    </row>
    <row r="331" spans="14:14">
      <c r="N331" s="109" t="str">
        <f>IF(RIGHT(J331,2)="SU","Ermittlung EEG-Umlage erfolgt durch ÜNB",IF(COUNTBLANK(L331:M331)=0,"nur max. eine Angabe in den Spalte L oder Spalte M möglich",IF(OR(ISBLANK(J331),K331=0),"",IF(K331&gt;0,K331*IF(ISBLANK(VLOOKUP(J331,Umlagekategorien!$B$31:$J$45,9,FALSE)),MIN(L331:M331),VLOOKUP(J331,Umlagekategorien!$B$31:$J$45,9,FALSE)),"")/100)))</f>
        <v/>
      </c>
    </row>
    <row r="332" spans="14:14">
      <c r="N332" s="109" t="str">
        <f>IF(RIGHT(J332,2)="SU","Ermittlung EEG-Umlage erfolgt durch ÜNB",IF(COUNTBLANK(L332:M332)=0,"nur max. eine Angabe in den Spalte L oder Spalte M möglich",IF(OR(ISBLANK(J332),K332=0),"",IF(K332&gt;0,K332*IF(ISBLANK(VLOOKUP(J332,Umlagekategorien!$B$31:$J$45,9,FALSE)),MIN(L332:M332),VLOOKUP(J332,Umlagekategorien!$B$31:$J$45,9,FALSE)),"")/100)))</f>
        <v/>
      </c>
    </row>
    <row r="333" spans="14:14">
      <c r="N333" s="109" t="str">
        <f>IF(RIGHT(J333,2)="SU","Ermittlung EEG-Umlage erfolgt durch ÜNB",IF(COUNTBLANK(L333:M333)=0,"nur max. eine Angabe in den Spalte L oder Spalte M möglich",IF(OR(ISBLANK(J333),K333=0),"",IF(K333&gt;0,K333*IF(ISBLANK(VLOOKUP(J333,Umlagekategorien!$B$31:$J$45,9,FALSE)),MIN(L333:M333),VLOOKUP(J333,Umlagekategorien!$B$31:$J$45,9,FALSE)),"")/100)))</f>
        <v/>
      </c>
    </row>
    <row r="334" spans="14:14">
      <c r="N334" s="109" t="str">
        <f>IF(RIGHT(J334,2)="SU","Ermittlung EEG-Umlage erfolgt durch ÜNB",IF(COUNTBLANK(L334:M334)=0,"nur max. eine Angabe in den Spalte L oder Spalte M möglich",IF(OR(ISBLANK(J334),K334=0),"",IF(K334&gt;0,K334*IF(ISBLANK(VLOOKUP(J334,Umlagekategorien!$B$31:$J$45,9,FALSE)),MIN(L334:M334),VLOOKUP(J334,Umlagekategorien!$B$31:$J$45,9,FALSE)),"")/100)))</f>
        <v/>
      </c>
    </row>
    <row r="335" spans="14:14">
      <c r="N335" s="109" t="str">
        <f>IF(RIGHT(J335,2)="SU","Ermittlung EEG-Umlage erfolgt durch ÜNB",IF(COUNTBLANK(L335:M335)=0,"nur max. eine Angabe in den Spalte L oder Spalte M möglich",IF(OR(ISBLANK(J335),K335=0),"",IF(K335&gt;0,K335*IF(ISBLANK(VLOOKUP(J335,Umlagekategorien!$B$31:$J$45,9,FALSE)),MIN(L335:M335),VLOOKUP(J335,Umlagekategorien!$B$31:$J$45,9,FALSE)),"")/100)))</f>
        <v/>
      </c>
    </row>
    <row r="336" spans="14:14">
      <c r="N336" s="109" t="str">
        <f>IF(RIGHT(J336,2)="SU","Ermittlung EEG-Umlage erfolgt durch ÜNB",IF(COUNTBLANK(L336:M336)=0,"nur max. eine Angabe in den Spalte L oder Spalte M möglich",IF(OR(ISBLANK(J336),K336=0),"",IF(K336&gt;0,K336*IF(ISBLANK(VLOOKUP(J336,Umlagekategorien!$B$31:$J$45,9,FALSE)),MIN(L336:M336),VLOOKUP(J336,Umlagekategorien!$B$31:$J$45,9,FALSE)),"")/100)))</f>
        <v/>
      </c>
    </row>
    <row r="337" spans="14:14">
      <c r="N337" s="109" t="str">
        <f>IF(RIGHT(J337,2)="SU","Ermittlung EEG-Umlage erfolgt durch ÜNB",IF(COUNTBLANK(L337:M337)=0,"nur max. eine Angabe in den Spalte L oder Spalte M möglich",IF(OR(ISBLANK(J337),K337=0),"",IF(K337&gt;0,K337*IF(ISBLANK(VLOOKUP(J337,Umlagekategorien!$B$31:$J$45,9,FALSE)),MIN(L337:M337),VLOOKUP(J337,Umlagekategorien!$B$31:$J$45,9,FALSE)),"")/100)))</f>
        <v/>
      </c>
    </row>
    <row r="338" spans="14:14">
      <c r="N338" s="109" t="str">
        <f>IF(RIGHT(J338,2)="SU","Ermittlung EEG-Umlage erfolgt durch ÜNB",IF(COUNTBLANK(L338:M338)=0,"nur max. eine Angabe in den Spalte L oder Spalte M möglich",IF(OR(ISBLANK(J338),K338=0),"",IF(K338&gt;0,K338*IF(ISBLANK(VLOOKUP(J338,Umlagekategorien!$B$31:$J$45,9,FALSE)),MIN(L338:M338),VLOOKUP(J338,Umlagekategorien!$B$31:$J$45,9,FALSE)),"")/100)))</f>
        <v/>
      </c>
    </row>
    <row r="339" spans="14:14">
      <c r="N339" s="109" t="str">
        <f>IF(RIGHT(J339,2)="SU","Ermittlung EEG-Umlage erfolgt durch ÜNB",IF(COUNTBLANK(L339:M339)=0,"nur max. eine Angabe in den Spalte L oder Spalte M möglich",IF(OR(ISBLANK(J339),K339=0),"",IF(K339&gt;0,K339*IF(ISBLANK(VLOOKUP(J339,Umlagekategorien!$B$31:$J$45,9,FALSE)),MIN(L339:M339),VLOOKUP(J339,Umlagekategorien!$B$31:$J$45,9,FALSE)),"")/100)))</f>
        <v/>
      </c>
    </row>
    <row r="340" spans="14:14">
      <c r="N340" s="109" t="str">
        <f>IF(RIGHT(J340,2)="SU","Ermittlung EEG-Umlage erfolgt durch ÜNB",IF(COUNTBLANK(L340:M340)=0,"nur max. eine Angabe in den Spalte L oder Spalte M möglich",IF(OR(ISBLANK(J340),K340=0),"",IF(K340&gt;0,K340*IF(ISBLANK(VLOOKUP(J340,Umlagekategorien!$B$31:$J$45,9,FALSE)),MIN(L340:M340),VLOOKUP(J340,Umlagekategorien!$B$31:$J$45,9,FALSE)),"")/100)))</f>
        <v/>
      </c>
    </row>
    <row r="341" spans="14:14">
      <c r="N341" s="109" t="str">
        <f>IF(RIGHT(J341,2)="SU","Ermittlung EEG-Umlage erfolgt durch ÜNB",IF(COUNTBLANK(L341:M341)=0,"nur max. eine Angabe in den Spalte L oder Spalte M möglich",IF(OR(ISBLANK(J341),K341=0),"",IF(K341&gt;0,K341*IF(ISBLANK(VLOOKUP(J341,Umlagekategorien!$B$31:$J$45,9,FALSE)),MIN(L341:M341),VLOOKUP(J341,Umlagekategorien!$B$31:$J$45,9,FALSE)),"")/100)))</f>
        <v/>
      </c>
    </row>
    <row r="342" spans="14:14">
      <c r="N342" s="109" t="str">
        <f>IF(RIGHT(J342,2)="SU","Ermittlung EEG-Umlage erfolgt durch ÜNB",IF(COUNTBLANK(L342:M342)=0,"nur max. eine Angabe in den Spalte L oder Spalte M möglich",IF(OR(ISBLANK(J342),K342=0),"",IF(K342&gt;0,K342*IF(ISBLANK(VLOOKUP(J342,Umlagekategorien!$B$31:$J$45,9,FALSE)),MIN(L342:M342),VLOOKUP(J342,Umlagekategorien!$B$31:$J$45,9,FALSE)),"")/100)))</f>
        <v/>
      </c>
    </row>
    <row r="343" spans="14:14">
      <c r="N343" s="109" t="str">
        <f>IF(RIGHT(J343,2)="SU","Ermittlung EEG-Umlage erfolgt durch ÜNB",IF(COUNTBLANK(L343:M343)=0,"nur max. eine Angabe in den Spalte L oder Spalte M möglich",IF(OR(ISBLANK(J343),K343=0),"",IF(K343&gt;0,K343*IF(ISBLANK(VLOOKUP(J343,Umlagekategorien!$B$31:$J$45,9,FALSE)),MIN(L343:M343),VLOOKUP(J343,Umlagekategorien!$B$31:$J$45,9,FALSE)),"")/100)))</f>
        <v/>
      </c>
    </row>
    <row r="344" spans="14:14">
      <c r="N344" s="109" t="str">
        <f>IF(RIGHT(J344,2)="SU","Ermittlung EEG-Umlage erfolgt durch ÜNB",IF(COUNTBLANK(L344:M344)=0,"nur max. eine Angabe in den Spalte L oder Spalte M möglich",IF(OR(ISBLANK(J344),K344=0),"",IF(K344&gt;0,K344*IF(ISBLANK(VLOOKUP(J344,Umlagekategorien!$B$31:$J$45,9,FALSE)),MIN(L344:M344),VLOOKUP(J344,Umlagekategorien!$B$31:$J$45,9,FALSE)),"")/100)))</f>
        <v/>
      </c>
    </row>
    <row r="345" spans="14:14">
      <c r="N345" s="109" t="str">
        <f>IF(RIGHT(J345,2)="SU","Ermittlung EEG-Umlage erfolgt durch ÜNB",IF(COUNTBLANK(L345:M345)=0,"nur max. eine Angabe in den Spalte L oder Spalte M möglich",IF(OR(ISBLANK(J345),K345=0),"",IF(K345&gt;0,K345*IF(ISBLANK(VLOOKUP(J345,Umlagekategorien!$B$31:$J$45,9,FALSE)),MIN(L345:M345),VLOOKUP(J345,Umlagekategorien!$B$31:$J$45,9,FALSE)),"")/100)))</f>
        <v/>
      </c>
    </row>
    <row r="346" spans="14:14">
      <c r="N346" s="109" t="str">
        <f>IF(RIGHT(J346,2)="SU","Ermittlung EEG-Umlage erfolgt durch ÜNB",IF(COUNTBLANK(L346:M346)=0,"nur max. eine Angabe in den Spalte L oder Spalte M möglich",IF(OR(ISBLANK(J346),K346=0),"",IF(K346&gt;0,K346*IF(ISBLANK(VLOOKUP(J346,Umlagekategorien!$B$31:$J$45,9,FALSE)),MIN(L346:M346),VLOOKUP(J346,Umlagekategorien!$B$31:$J$45,9,FALSE)),"")/100)))</f>
        <v/>
      </c>
    </row>
    <row r="347" spans="14:14">
      <c r="N347" s="109" t="str">
        <f>IF(RIGHT(J347,2)="SU","Ermittlung EEG-Umlage erfolgt durch ÜNB",IF(COUNTBLANK(L347:M347)=0,"nur max. eine Angabe in den Spalte L oder Spalte M möglich",IF(OR(ISBLANK(J347),K347=0),"",IF(K347&gt;0,K347*IF(ISBLANK(VLOOKUP(J347,Umlagekategorien!$B$31:$J$45,9,FALSE)),MIN(L347:M347),VLOOKUP(J347,Umlagekategorien!$B$31:$J$45,9,FALSE)),"")/100)))</f>
        <v/>
      </c>
    </row>
    <row r="348" spans="14:14">
      <c r="N348" s="109" t="str">
        <f>IF(RIGHT(J348,2)="SU","Ermittlung EEG-Umlage erfolgt durch ÜNB",IF(COUNTBLANK(L348:M348)=0,"nur max. eine Angabe in den Spalte L oder Spalte M möglich",IF(OR(ISBLANK(J348),K348=0),"",IF(K348&gt;0,K348*IF(ISBLANK(VLOOKUP(J348,Umlagekategorien!$B$31:$J$45,9,FALSE)),MIN(L348:M348),VLOOKUP(J348,Umlagekategorien!$B$31:$J$45,9,FALSE)),"")/100)))</f>
        <v/>
      </c>
    </row>
    <row r="349" spans="14:14">
      <c r="N349" s="109" t="str">
        <f>IF(RIGHT(J349,2)="SU","Ermittlung EEG-Umlage erfolgt durch ÜNB",IF(COUNTBLANK(L349:M349)=0,"nur max. eine Angabe in den Spalte L oder Spalte M möglich",IF(OR(ISBLANK(J349),K349=0),"",IF(K349&gt;0,K349*IF(ISBLANK(VLOOKUP(J349,Umlagekategorien!$B$31:$J$45,9,FALSE)),MIN(L349:M349),VLOOKUP(J349,Umlagekategorien!$B$31:$J$45,9,FALSE)),"")/100)))</f>
        <v/>
      </c>
    </row>
    <row r="350" spans="14:14">
      <c r="N350" s="109" t="str">
        <f>IF(RIGHT(J350,2)="SU","Ermittlung EEG-Umlage erfolgt durch ÜNB",IF(COUNTBLANK(L350:M350)=0,"nur max. eine Angabe in den Spalte L oder Spalte M möglich",IF(OR(ISBLANK(J350),K350=0),"",IF(K350&gt;0,K350*IF(ISBLANK(VLOOKUP(J350,Umlagekategorien!$B$31:$J$45,9,FALSE)),MIN(L350:M350),VLOOKUP(J350,Umlagekategorien!$B$31:$J$45,9,FALSE)),"")/100)))</f>
        <v/>
      </c>
    </row>
    <row r="351" spans="14:14">
      <c r="N351" s="109" t="str">
        <f>IF(RIGHT(J351,2)="SU","Ermittlung EEG-Umlage erfolgt durch ÜNB",IF(COUNTBLANK(L351:M351)=0,"nur max. eine Angabe in den Spalte L oder Spalte M möglich",IF(OR(ISBLANK(J351),K351=0),"",IF(K351&gt;0,K351*IF(ISBLANK(VLOOKUP(J351,Umlagekategorien!$B$31:$J$45,9,FALSE)),MIN(L351:M351),VLOOKUP(J351,Umlagekategorien!$B$31:$J$45,9,FALSE)),"")/100)))</f>
        <v/>
      </c>
    </row>
    <row r="352" spans="14:14">
      <c r="N352" s="109" t="str">
        <f>IF(RIGHT(J352,2)="SU","Ermittlung EEG-Umlage erfolgt durch ÜNB",IF(COUNTBLANK(L352:M352)=0,"nur max. eine Angabe in den Spalte L oder Spalte M möglich",IF(OR(ISBLANK(J352),K352=0),"",IF(K352&gt;0,K352*IF(ISBLANK(VLOOKUP(J352,Umlagekategorien!$B$31:$J$45,9,FALSE)),MIN(L352:M352),VLOOKUP(J352,Umlagekategorien!$B$31:$J$45,9,FALSE)),"")/100)))</f>
        <v/>
      </c>
    </row>
    <row r="353" spans="14:14">
      <c r="N353" s="109" t="str">
        <f>IF(RIGHT(J353,2)="SU","Ermittlung EEG-Umlage erfolgt durch ÜNB",IF(COUNTBLANK(L353:M353)=0,"nur max. eine Angabe in den Spalte L oder Spalte M möglich",IF(OR(ISBLANK(J353),K353=0),"",IF(K353&gt;0,K353*IF(ISBLANK(VLOOKUP(J353,Umlagekategorien!$B$31:$J$45,9,FALSE)),MIN(L353:M353),VLOOKUP(J353,Umlagekategorien!$B$31:$J$45,9,FALSE)),"")/100)))</f>
        <v/>
      </c>
    </row>
    <row r="354" spans="14:14">
      <c r="N354" s="109" t="str">
        <f>IF(RIGHT(J354,2)="SU","Ermittlung EEG-Umlage erfolgt durch ÜNB",IF(COUNTBLANK(L354:M354)=0,"nur max. eine Angabe in den Spalte L oder Spalte M möglich",IF(OR(ISBLANK(J354),K354=0),"",IF(K354&gt;0,K354*IF(ISBLANK(VLOOKUP(J354,Umlagekategorien!$B$31:$J$45,9,FALSE)),MIN(L354:M354),VLOOKUP(J354,Umlagekategorien!$B$31:$J$45,9,FALSE)),"")/100)))</f>
        <v/>
      </c>
    </row>
    <row r="355" spans="14:14">
      <c r="N355" s="109" t="str">
        <f>IF(RIGHT(J355,2)="SU","Ermittlung EEG-Umlage erfolgt durch ÜNB",IF(COUNTBLANK(L355:M355)=0,"nur max. eine Angabe in den Spalte L oder Spalte M möglich",IF(OR(ISBLANK(J355),K355=0),"",IF(K355&gt;0,K355*IF(ISBLANK(VLOOKUP(J355,Umlagekategorien!$B$31:$J$45,9,FALSE)),MIN(L355:M355),VLOOKUP(J355,Umlagekategorien!$B$31:$J$45,9,FALSE)),"")/100)))</f>
        <v/>
      </c>
    </row>
    <row r="356" spans="14:14">
      <c r="N356" s="109" t="str">
        <f>IF(RIGHT(J356,2)="SU","Ermittlung EEG-Umlage erfolgt durch ÜNB",IF(COUNTBLANK(L356:M356)=0,"nur max. eine Angabe in den Spalte L oder Spalte M möglich",IF(OR(ISBLANK(J356),K356=0),"",IF(K356&gt;0,K356*IF(ISBLANK(VLOOKUP(J356,Umlagekategorien!$B$31:$J$45,9,FALSE)),MIN(L356:M356),VLOOKUP(J356,Umlagekategorien!$B$31:$J$45,9,FALSE)),"")/100)))</f>
        <v/>
      </c>
    </row>
    <row r="357" spans="14:14">
      <c r="N357" s="109" t="str">
        <f>IF(RIGHT(J357,2)="SU","Ermittlung EEG-Umlage erfolgt durch ÜNB",IF(COUNTBLANK(L357:M357)=0,"nur max. eine Angabe in den Spalte L oder Spalte M möglich",IF(OR(ISBLANK(J357),K357=0),"",IF(K357&gt;0,K357*IF(ISBLANK(VLOOKUP(J357,Umlagekategorien!$B$31:$J$45,9,FALSE)),MIN(L357:M357),VLOOKUP(J357,Umlagekategorien!$B$31:$J$45,9,FALSE)),"")/100)))</f>
        <v/>
      </c>
    </row>
    <row r="358" spans="14:14">
      <c r="N358" s="109" t="str">
        <f>IF(RIGHT(J358,2)="SU","Ermittlung EEG-Umlage erfolgt durch ÜNB",IF(COUNTBLANK(L358:M358)=0,"nur max. eine Angabe in den Spalte L oder Spalte M möglich",IF(OR(ISBLANK(J358),K358=0),"",IF(K358&gt;0,K358*IF(ISBLANK(VLOOKUP(J358,Umlagekategorien!$B$31:$J$45,9,FALSE)),MIN(L358:M358),VLOOKUP(J358,Umlagekategorien!$B$31:$J$45,9,FALSE)),"")/100)))</f>
        <v/>
      </c>
    </row>
    <row r="359" spans="14:14">
      <c r="N359" s="109" t="str">
        <f>IF(RIGHT(J359,2)="SU","Ermittlung EEG-Umlage erfolgt durch ÜNB",IF(COUNTBLANK(L359:M359)=0,"nur max. eine Angabe in den Spalte L oder Spalte M möglich",IF(OR(ISBLANK(J359),K359=0),"",IF(K359&gt;0,K359*IF(ISBLANK(VLOOKUP(J359,Umlagekategorien!$B$31:$J$45,9,FALSE)),MIN(L359:M359),VLOOKUP(J359,Umlagekategorien!$B$31:$J$45,9,FALSE)),"")/100)))</f>
        <v/>
      </c>
    </row>
    <row r="360" spans="14:14">
      <c r="N360" s="109" t="str">
        <f>IF(RIGHT(J360,2)="SU","Ermittlung EEG-Umlage erfolgt durch ÜNB",IF(COUNTBLANK(L360:M360)=0,"nur max. eine Angabe in den Spalte L oder Spalte M möglich",IF(OR(ISBLANK(J360),K360=0),"",IF(K360&gt;0,K360*IF(ISBLANK(VLOOKUP(J360,Umlagekategorien!$B$31:$J$45,9,FALSE)),MIN(L360:M360),VLOOKUP(J360,Umlagekategorien!$B$31:$J$45,9,FALSE)),"")/100)))</f>
        <v/>
      </c>
    </row>
    <row r="361" spans="14:14">
      <c r="N361" s="109" t="str">
        <f>IF(RIGHT(J361,2)="SU","Ermittlung EEG-Umlage erfolgt durch ÜNB",IF(COUNTBLANK(L361:M361)=0,"nur max. eine Angabe in den Spalte L oder Spalte M möglich",IF(OR(ISBLANK(J361),K361=0),"",IF(K361&gt;0,K361*IF(ISBLANK(VLOOKUP(J361,Umlagekategorien!$B$31:$J$45,9,FALSE)),MIN(L361:M361),VLOOKUP(J361,Umlagekategorien!$B$31:$J$45,9,FALSE)),"")/100)))</f>
        <v/>
      </c>
    </row>
    <row r="362" spans="14:14">
      <c r="N362" s="109" t="str">
        <f>IF(RIGHT(J362,2)="SU","Ermittlung EEG-Umlage erfolgt durch ÜNB",IF(COUNTBLANK(L362:M362)=0,"nur max. eine Angabe in den Spalte L oder Spalte M möglich",IF(OR(ISBLANK(J362),K362=0),"",IF(K362&gt;0,K362*IF(ISBLANK(VLOOKUP(J362,Umlagekategorien!$B$31:$J$45,9,FALSE)),MIN(L362:M362),VLOOKUP(J362,Umlagekategorien!$B$31:$J$45,9,FALSE)),"")/100)))</f>
        <v/>
      </c>
    </row>
    <row r="363" spans="14:14">
      <c r="N363" s="109" t="str">
        <f>IF(RIGHT(J363,2)="SU","Ermittlung EEG-Umlage erfolgt durch ÜNB",IF(COUNTBLANK(L363:M363)=0,"nur max. eine Angabe in den Spalte L oder Spalte M möglich",IF(OR(ISBLANK(J363),K363=0),"",IF(K363&gt;0,K363*IF(ISBLANK(VLOOKUP(J363,Umlagekategorien!$B$31:$J$45,9,FALSE)),MIN(L363:M363),VLOOKUP(J363,Umlagekategorien!$B$31:$J$45,9,FALSE)),"")/100)))</f>
        <v/>
      </c>
    </row>
    <row r="364" spans="14:14">
      <c r="N364" s="109" t="str">
        <f>IF(RIGHT(J364,2)="SU","Ermittlung EEG-Umlage erfolgt durch ÜNB",IF(COUNTBLANK(L364:M364)=0,"nur max. eine Angabe in den Spalte L oder Spalte M möglich",IF(OR(ISBLANK(J364),K364=0),"",IF(K364&gt;0,K364*IF(ISBLANK(VLOOKUP(J364,Umlagekategorien!$B$31:$J$45,9,FALSE)),MIN(L364:M364),VLOOKUP(J364,Umlagekategorien!$B$31:$J$45,9,FALSE)),"")/100)))</f>
        <v/>
      </c>
    </row>
    <row r="365" spans="14:14">
      <c r="N365" s="109" t="str">
        <f>IF(RIGHT(J365,2)="SU","Ermittlung EEG-Umlage erfolgt durch ÜNB",IF(COUNTBLANK(L365:M365)=0,"nur max. eine Angabe in den Spalte L oder Spalte M möglich",IF(OR(ISBLANK(J365),K365=0),"",IF(K365&gt;0,K365*IF(ISBLANK(VLOOKUP(J365,Umlagekategorien!$B$31:$J$45,9,FALSE)),MIN(L365:M365),VLOOKUP(J365,Umlagekategorien!$B$31:$J$45,9,FALSE)),"")/100)))</f>
        <v/>
      </c>
    </row>
    <row r="366" spans="14:14">
      <c r="N366" s="109" t="str">
        <f>IF(RIGHT(J366,2)="SU","Ermittlung EEG-Umlage erfolgt durch ÜNB",IF(COUNTBLANK(L366:M366)=0,"nur max. eine Angabe in den Spalte L oder Spalte M möglich",IF(OR(ISBLANK(J366),K366=0),"",IF(K366&gt;0,K366*IF(ISBLANK(VLOOKUP(J366,Umlagekategorien!$B$31:$J$45,9,FALSE)),MIN(L366:M366),VLOOKUP(J366,Umlagekategorien!$B$31:$J$45,9,FALSE)),"")/100)))</f>
        <v/>
      </c>
    </row>
    <row r="367" spans="14:14">
      <c r="N367" s="109" t="str">
        <f>IF(RIGHT(J367,2)="SU","Ermittlung EEG-Umlage erfolgt durch ÜNB",IF(COUNTBLANK(L367:M367)=0,"nur max. eine Angabe in den Spalte L oder Spalte M möglich",IF(OR(ISBLANK(J367),K367=0),"",IF(K367&gt;0,K367*IF(ISBLANK(VLOOKUP(J367,Umlagekategorien!$B$31:$J$45,9,FALSE)),MIN(L367:M367),VLOOKUP(J367,Umlagekategorien!$B$31:$J$45,9,FALSE)),"")/100)))</f>
        <v/>
      </c>
    </row>
    <row r="368" spans="14:14">
      <c r="N368" s="109" t="str">
        <f>IF(RIGHT(J368,2)="SU","Ermittlung EEG-Umlage erfolgt durch ÜNB",IF(COUNTBLANK(L368:M368)=0,"nur max. eine Angabe in den Spalte L oder Spalte M möglich",IF(OR(ISBLANK(J368),K368=0),"",IF(K368&gt;0,K368*IF(ISBLANK(VLOOKUP(J368,Umlagekategorien!$B$31:$J$45,9,FALSE)),MIN(L368:M368),VLOOKUP(J368,Umlagekategorien!$B$31:$J$45,9,FALSE)),"")/100)))</f>
        <v/>
      </c>
    </row>
    <row r="369" spans="14:14">
      <c r="N369" s="109" t="str">
        <f>IF(RIGHT(J369,2)="SU","Ermittlung EEG-Umlage erfolgt durch ÜNB",IF(COUNTBLANK(L369:M369)=0,"nur max. eine Angabe in den Spalte L oder Spalte M möglich",IF(OR(ISBLANK(J369),K369=0),"",IF(K369&gt;0,K369*IF(ISBLANK(VLOOKUP(J369,Umlagekategorien!$B$31:$J$45,9,FALSE)),MIN(L369:M369),VLOOKUP(J369,Umlagekategorien!$B$31:$J$45,9,FALSE)),"")/100)))</f>
        <v/>
      </c>
    </row>
    <row r="370" spans="14:14">
      <c r="N370" s="109" t="str">
        <f>IF(RIGHT(J370,2)="SU","Ermittlung EEG-Umlage erfolgt durch ÜNB",IF(COUNTBLANK(L370:M370)=0,"nur max. eine Angabe in den Spalte L oder Spalte M möglich",IF(OR(ISBLANK(J370),K370=0),"",IF(K370&gt;0,K370*IF(ISBLANK(VLOOKUP(J370,Umlagekategorien!$B$31:$J$45,9,FALSE)),MIN(L370:M370),VLOOKUP(J370,Umlagekategorien!$B$31:$J$45,9,FALSE)),"")/100)))</f>
        <v/>
      </c>
    </row>
    <row r="371" spans="14:14">
      <c r="N371" s="109" t="str">
        <f>IF(RIGHT(J371,2)="SU","Ermittlung EEG-Umlage erfolgt durch ÜNB",IF(COUNTBLANK(L371:M371)=0,"nur max. eine Angabe in den Spalte L oder Spalte M möglich",IF(OR(ISBLANK(J371),K371=0),"",IF(K371&gt;0,K371*IF(ISBLANK(VLOOKUP(J371,Umlagekategorien!$B$31:$J$45,9,FALSE)),MIN(L371:M371),VLOOKUP(J371,Umlagekategorien!$B$31:$J$45,9,FALSE)),"")/100)))</f>
        <v/>
      </c>
    </row>
    <row r="372" spans="14:14">
      <c r="N372" s="109" t="str">
        <f>IF(RIGHT(J372,2)="SU","Ermittlung EEG-Umlage erfolgt durch ÜNB",IF(COUNTBLANK(L372:M372)=0,"nur max. eine Angabe in den Spalte L oder Spalte M möglich",IF(OR(ISBLANK(J372),K372=0),"",IF(K372&gt;0,K372*IF(ISBLANK(VLOOKUP(J372,Umlagekategorien!$B$31:$J$45,9,FALSE)),MIN(L372:M372),VLOOKUP(J372,Umlagekategorien!$B$31:$J$45,9,FALSE)),"")/100)))</f>
        <v/>
      </c>
    </row>
    <row r="373" spans="14:14">
      <c r="N373" s="109" t="str">
        <f>IF(RIGHT(J373,2)="SU","Ermittlung EEG-Umlage erfolgt durch ÜNB",IF(COUNTBLANK(L373:M373)=0,"nur max. eine Angabe in den Spalte L oder Spalte M möglich",IF(OR(ISBLANK(J373),K373=0),"",IF(K373&gt;0,K373*IF(ISBLANK(VLOOKUP(J373,Umlagekategorien!$B$31:$J$45,9,FALSE)),MIN(L373:M373),VLOOKUP(J373,Umlagekategorien!$B$31:$J$45,9,FALSE)),"")/100)))</f>
        <v/>
      </c>
    </row>
    <row r="374" spans="14:14">
      <c r="N374" s="109" t="str">
        <f>IF(RIGHT(J374,2)="SU","Ermittlung EEG-Umlage erfolgt durch ÜNB",IF(COUNTBLANK(L374:M374)=0,"nur max. eine Angabe in den Spalte L oder Spalte M möglich",IF(OR(ISBLANK(J374),K374=0),"",IF(K374&gt;0,K374*IF(ISBLANK(VLOOKUP(J374,Umlagekategorien!$B$31:$J$45,9,FALSE)),MIN(L374:M374),VLOOKUP(J374,Umlagekategorien!$B$31:$J$45,9,FALSE)),"")/100)))</f>
        <v/>
      </c>
    </row>
    <row r="375" spans="14:14">
      <c r="N375" s="109" t="str">
        <f>IF(RIGHT(J375,2)="SU","Ermittlung EEG-Umlage erfolgt durch ÜNB",IF(COUNTBLANK(L375:M375)=0,"nur max. eine Angabe in den Spalte L oder Spalte M möglich",IF(OR(ISBLANK(J375),K375=0),"",IF(K375&gt;0,K375*IF(ISBLANK(VLOOKUP(J375,Umlagekategorien!$B$31:$J$45,9,FALSE)),MIN(L375:M375),VLOOKUP(J375,Umlagekategorien!$B$31:$J$45,9,FALSE)),"")/100)))</f>
        <v/>
      </c>
    </row>
    <row r="376" spans="14:14">
      <c r="N376" s="109" t="str">
        <f>IF(RIGHT(J376,2)="SU","Ermittlung EEG-Umlage erfolgt durch ÜNB",IF(COUNTBLANK(L376:M376)=0,"nur max. eine Angabe in den Spalte L oder Spalte M möglich",IF(OR(ISBLANK(J376),K376=0),"",IF(K376&gt;0,K376*IF(ISBLANK(VLOOKUP(J376,Umlagekategorien!$B$31:$J$45,9,FALSE)),MIN(L376:M376),VLOOKUP(J376,Umlagekategorien!$B$31:$J$45,9,FALSE)),"")/100)))</f>
        <v/>
      </c>
    </row>
    <row r="377" spans="14:14">
      <c r="N377" s="109" t="str">
        <f>IF(RIGHT(J377,2)="SU","Ermittlung EEG-Umlage erfolgt durch ÜNB",IF(COUNTBLANK(L377:M377)=0,"nur max. eine Angabe in den Spalte L oder Spalte M möglich",IF(OR(ISBLANK(J377),K377=0),"",IF(K377&gt;0,K377*IF(ISBLANK(VLOOKUP(J377,Umlagekategorien!$B$31:$J$45,9,FALSE)),MIN(L377:M377),VLOOKUP(J377,Umlagekategorien!$B$31:$J$45,9,FALSE)),"")/100)))</f>
        <v/>
      </c>
    </row>
    <row r="378" spans="14:14">
      <c r="N378" s="109" t="str">
        <f>IF(RIGHT(J378,2)="SU","Ermittlung EEG-Umlage erfolgt durch ÜNB",IF(COUNTBLANK(L378:M378)=0,"nur max. eine Angabe in den Spalte L oder Spalte M möglich",IF(OR(ISBLANK(J378),K378=0),"",IF(K378&gt;0,K378*IF(ISBLANK(VLOOKUP(J378,Umlagekategorien!$B$31:$J$45,9,FALSE)),MIN(L378:M378),VLOOKUP(J378,Umlagekategorien!$B$31:$J$45,9,FALSE)),"")/100)))</f>
        <v/>
      </c>
    </row>
    <row r="379" spans="14:14">
      <c r="N379" s="109" t="str">
        <f>IF(RIGHT(J379,2)="SU","Ermittlung EEG-Umlage erfolgt durch ÜNB",IF(COUNTBLANK(L379:M379)=0,"nur max. eine Angabe in den Spalte L oder Spalte M möglich",IF(OR(ISBLANK(J379),K379=0),"",IF(K379&gt;0,K379*IF(ISBLANK(VLOOKUP(J379,Umlagekategorien!$B$31:$J$45,9,FALSE)),MIN(L379:M379),VLOOKUP(J379,Umlagekategorien!$B$31:$J$45,9,FALSE)),"")/100)))</f>
        <v/>
      </c>
    </row>
    <row r="380" spans="14:14">
      <c r="N380" s="109" t="str">
        <f>IF(RIGHT(J380,2)="SU","Ermittlung EEG-Umlage erfolgt durch ÜNB",IF(COUNTBLANK(L380:M380)=0,"nur max. eine Angabe in den Spalte L oder Spalte M möglich",IF(OR(ISBLANK(J380),K380=0),"",IF(K380&gt;0,K380*IF(ISBLANK(VLOOKUP(J380,Umlagekategorien!$B$31:$J$45,9,FALSE)),MIN(L380:M380),VLOOKUP(J380,Umlagekategorien!$B$31:$J$45,9,FALSE)),"")/100)))</f>
        <v/>
      </c>
    </row>
    <row r="381" spans="14:14">
      <c r="N381" s="109" t="str">
        <f>IF(RIGHT(J381,2)="SU","Ermittlung EEG-Umlage erfolgt durch ÜNB",IF(COUNTBLANK(L381:M381)=0,"nur max. eine Angabe in den Spalte L oder Spalte M möglich",IF(OR(ISBLANK(J381),K381=0),"",IF(K381&gt;0,K381*IF(ISBLANK(VLOOKUP(J381,Umlagekategorien!$B$31:$J$45,9,FALSE)),MIN(L381:M381),VLOOKUP(J381,Umlagekategorien!$B$31:$J$45,9,FALSE)),"")/100)))</f>
        <v/>
      </c>
    </row>
    <row r="382" spans="14:14">
      <c r="N382" s="109" t="str">
        <f>IF(RIGHT(J382,2)="SU","Ermittlung EEG-Umlage erfolgt durch ÜNB",IF(COUNTBLANK(L382:M382)=0,"nur max. eine Angabe in den Spalte L oder Spalte M möglich",IF(OR(ISBLANK(J382),K382=0),"",IF(K382&gt;0,K382*IF(ISBLANK(VLOOKUP(J382,Umlagekategorien!$B$31:$J$45,9,FALSE)),MIN(L382:M382),VLOOKUP(J382,Umlagekategorien!$B$31:$J$45,9,FALSE)),"")/100)))</f>
        <v/>
      </c>
    </row>
    <row r="383" spans="14:14">
      <c r="N383" s="109" t="str">
        <f>IF(RIGHT(J383,2)="SU","Ermittlung EEG-Umlage erfolgt durch ÜNB",IF(COUNTBLANK(L383:M383)=0,"nur max. eine Angabe in den Spalte L oder Spalte M möglich",IF(OR(ISBLANK(J383),K383=0),"",IF(K383&gt;0,K383*IF(ISBLANK(VLOOKUP(J383,Umlagekategorien!$B$31:$J$45,9,FALSE)),MIN(L383:M383),VLOOKUP(J383,Umlagekategorien!$B$31:$J$45,9,FALSE)),"")/100)))</f>
        <v/>
      </c>
    </row>
    <row r="384" spans="14:14">
      <c r="N384" s="109" t="str">
        <f>IF(RIGHT(J384,2)="SU","Ermittlung EEG-Umlage erfolgt durch ÜNB",IF(COUNTBLANK(L384:M384)=0,"nur max. eine Angabe in den Spalte L oder Spalte M möglich",IF(OR(ISBLANK(J384),K384=0),"",IF(K384&gt;0,K384*IF(ISBLANK(VLOOKUP(J384,Umlagekategorien!$B$31:$J$45,9,FALSE)),MIN(L384:M384),VLOOKUP(J384,Umlagekategorien!$B$31:$J$45,9,FALSE)),"")/100)))</f>
        <v/>
      </c>
    </row>
    <row r="385" spans="14:14">
      <c r="N385" s="109" t="str">
        <f>IF(RIGHT(J385,2)="SU","Ermittlung EEG-Umlage erfolgt durch ÜNB",IF(COUNTBLANK(L385:M385)=0,"nur max. eine Angabe in den Spalte L oder Spalte M möglich",IF(OR(ISBLANK(J385),K385=0),"",IF(K385&gt;0,K385*IF(ISBLANK(VLOOKUP(J385,Umlagekategorien!$B$31:$J$45,9,FALSE)),MIN(L385:M385),VLOOKUP(J385,Umlagekategorien!$B$31:$J$45,9,FALSE)),"")/100)))</f>
        <v/>
      </c>
    </row>
    <row r="386" spans="14:14">
      <c r="N386" s="109" t="str">
        <f>IF(RIGHT(J386,2)="SU","Ermittlung EEG-Umlage erfolgt durch ÜNB",IF(COUNTBLANK(L386:M386)=0,"nur max. eine Angabe in den Spalte L oder Spalte M möglich",IF(OR(ISBLANK(J386),K386=0),"",IF(K386&gt;0,K386*IF(ISBLANK(VLOOKUP(J386,Umlagekategorien!$B$31:$J$45,9,FALSE)),MIN(L386:M386),VLOOKUP(J386,Umlagekategorien!$B$31:$J$45,9,FALSE)),"")/100)))</f>
        <v/>
      </c>
    </row>
    <row r="387" spans="14:14">
      <c r="N387" s="109" t="str">
        <f>IF(RIGHT(J387,2)="SU","Ermittlung EEG-Umlage erfolgt durch ÜNB",IF(COUNTBLANK(L387:M387)=0,"nur max. eine Angabe in den Spalte L oder Spalte M möglich",IF(OR(ISBLANK(J387),K387=0),"",IF(K387&gt;0,K387*IF(ISBLANK(VLOOKUP(J387,Umlagekategorien!$B$31:$J$45,9,FALSE)),MIN(L387:M387),VLOOKUP(J387,Umlagekategorien!$B$31:$J$45,9,FALSE)),"")/100)))</f>
        <v/>
      </c>
    </row>
    <row r="388" spans="14:14">
      <c r="N388" s="109" t="str">
        <f>IF(RIGHT(J388,2)="SU","Ermittlung EEG-Umlage erfolgt durch ÜNB",IF(COUNTBLANK(L388:M388)=0,"nur max. eine Angabe in den Spalte L oder Spalte M möglich",IF(OR(ISBLANK(J388),K388=0),"",IF(K388&gt;0,K388*IF(ISBLANK(VLOOKUP(J388,Umlagekategorien!$B$31:$J$45,9,FALSE)),MIN(L388:M388),VLOOKUP(J388,Umlagekategorien!$B$31:$J$45,9,FALSE)),"")/100)))</f>
        <v/>
      </c>
    </row>
    <row r="389" spans="14:14">
      <c r="N389" s="109" t="str">
        <f>IF(RIGHT(J389,2)="SU","Ermittlung EEG-Umlage erfolgt durch ÜNB",IF(COUNTBLANK(L389:M389)=0,"nur max. eine Angabe in den Spalte L oder Spalte M möglich",IF(OR(ISBLANK(J389),K389=0),"",IF(K389&gt;0,K389*IF(ISBLANK(VLOOKUP(J389,Umlagekategorien!$B$31:$J$45,9,FALSE)),MIN(L389:M389),VLOOKUP(J389,Umlagekategorien!$B$31:$J$45,9,FALSE)),"")/100)))</f>
        <v/>
      </c>
    </row>
    <row r="390" spans="14:14">
      <c r="N390" s="109" t="str">
        <f>IF(RIGHT(J390,2)="SU","Ermittlung EEG-Umlage erfolgt durch ÜNB",IF(COUNTBLANK(L390:M390)=0,"nur max. eine Angabe in den Spalte L oder Spalte M möglich",IF(OR(ISBLANK(J390),K390=0),"",IF(K390&gt;0,K390*IF(ISBLANK(VLOOKUP(J390,Umlagekategorien!$B$31:$J$45,9,FALSE)),MIN(L390:M390),VLOOKUP(J390,Umlagekategorien!$B$31:$J$45,9,FALSE)),"")/100)))</f>
        <v/>
      </c>
    </row>
    <row r="391" spans="14:14">
      <c r="N391" s="109" t="str">
        <f>IF(RIGHT(J391,2)="SU","Ermittlung EEG-Umlage erfolgt durch ÜNB",IF(COUNTBLANK(L391:M391)=0,"nur max. eine Angabe in den Spalte L oder Spalte M möglich",IF(OR(ISBLANK(J391),K391=0),"",IF(K391&gt;0,K391*IF(ISBLANK(VLOOKUP(J391,Umlagekategorien!$B$31:$J$45,9,FALSE)),MIN(L391:M391),VLOOKUP(J391,Umlagekategorien!$B$31:$J$45,9,FALSE)),"")/100)))</f>
        <v/>
      </c>
    </row>
    <row r="392" spans="14:14">
      <c r="N392" s="109" t="str">
        <f>IF(RIGHT(J392,2)="SU","Ermittlung EEG-Umlage erfolgt durch ÜNB",IF(COUNTBLANK(L392:M392)=0,"nur max. eine Angabe in den Spalte L oder Spalte M möglich",IF(OR(ISBLANK(J392),K392=0),"",IF(K392&gt;0,K392*IF(ISBLANK(VLOOKUP(J392,Umlagekategorien!$B$31:$J$45,9,FALSE)),MIN(L392:M392),VLOOKUP(J392,Umlagekategorien!$B$31:$J$45,9,FALSE)),"")/100)))</f>
        <v/>
      </c>
    </row>
    <row r="393" spans="14:14">
      <c r="N393" s="109" t="str">
        <f>IF(RIGHT(J393,2)="SU","Ermittlung EEG-Umlage erfolgt durch ÜNB",IF(COUNTBLANK(L393:M393)=0,"nur max. eine Angabe in den Spalte L oder Spalte M möglich",IF(OR(ISBLANK(J393),K393=0),"",IF(K393&gt;0,K393*IF(ISBLANK(VLOOKUP(J393,Umlagekategorien!$B$31:$J$45,9,FALSE)),MIN(L393:M393),VLOOKUP(J393,Umlagekategorien!$B$31:$J$45,9,FALSE)),"")/100)))</f>
        <v/>
      </c>
    </row>
    <row r="394" spans="14:14">
      <c r="N394" s="109" t="str">
        <f>IF(RIGHT(J394,2)="SU","Ermittlung EEG-Umlage erfolgt durch ÜNB",IF(COUNTBLANK(L394:M394)=0,"nur max. eine Angabe in den Spalte L oder Spalte M möglich",IF(OR(ISBLANK(J394),K394=0),"",IF(K394&gt;0,K394*IF(ISBLANK(VLOOKUP(J394,Umlagekategorien!$B$31:$J$45,9,FALSE)),MIN(L394:M394),VLOOKUP(J394,Umlagekategorien!$B$31:$J$45,9,FALSE)),"")/100)))</f>
        <v/>
      </c>
    </row>
    <row r="395" spans="14:14">
      <c r="N395" s="109" t="str">
        <f>IF(RIGHT(J395,2)="SU","Ermittlung EEG-Umlage erfolgt durch ÜNB",IF(COUNTBLANK(L395:M395)=0,"nur max. eine Angabe in den Spalte L oder Spalte M möglich",IF(OR(ISBLANK(J395),K395=0),"",IF(K395&gt;0,K395*IF(ISBLANK(VLOOKUP(J395,Umlagekategorien!$B$31:$J$45,9,FALSE)),MIN(L395:M395),VLOOKUP(J395,Umlagekategorien!$B$31:$J$45,9,FALSE)),"")/100)))</f>
        <v/>
      </c>
    </row>
    <row r="396" spans="14:14">
      <c r="N396" s="109" t="str">
        <f>IF(RIGHT(J396,2)="SU","Ermittlung EEG-Umlage erfolgt durch ÜNB",IF(COUNTBLANK(L396:M396)=0,"nur max. eine Angabe in den Spalte L oder Spalte M möglich",IF(OR(ISBLANK(J396),K396=0),"",IF(K396&gt;0,K396*IF(ISBLANK(VLOOKUP(J396,Umlagekategorien!$B$31:$J$45,9,FALSE)),MIN(L396:M396),VLOOKUP(J396,Umlagekategorien!$B$31:$J$45,9,FALSE)),"")/100)))</f>
        <v/>
      </c>
    </row>
    <row r="397" spans="14:14">
      <c r="N397" s="109" t="str">
        <f>IF(RIGHT(J397,2)="SU","Ermittlung EEG-Umlage erfolgt durch ÜNB",IF(COUNTBLANK(L397:M397)=0,"nur max. eine Angabe in den Spalte L oder Spalte M möglich",IF(OR(ISBLANK(J397),K397=0),"",IF(K397&gt;0,K397*IF(ISBLANK(VLOOKUP(J397,Umlagekategorien!$B$31:$J$45,9,FALSE)),MIN(L397:M397),VLOOKUP(J397,Umlagekategorien!$B$31:$J$45,9,FALSE)),"")/100)))</f>
        <v/>
      </c>
    </row>
    <row r="398" spans="14:14">
      <c r="N398" s="109" t="str">
        <f>IF(RIGHT(J398,2)="SU","Ermittlung EEG-Umlage erfolgt durch ÜNB",IF(COUNTBLANK(L398:M398)=0,"nur max. eine Angabe in den Spalte L oder Spalte M möglich",IF(OR(ISBLANK(J398),K398=0),"",IF(K398&gt;0,K398*IF(ISBLANK(VLOOKUP(J398,Umlagekategorien!$B$31:$J$45,9,FALSE)),MIN(L398:M398),VLOOKUP(J398,Umlagekategorien!$B$31:$J$45,9,FALSE)),"")/100)))</f>
        <v/>
      </c>
    </row>
    <row r="399" spans="14:14">
      <c r="N399" s="109" t="str">
        <f>IF(RIGHT(J399,2)="SU","Ermittlung EEG-Umlage erfolgt durch ÜNB",IF(COUNTBLANK(L399:M399)=0,"nur max. eine Angabe in den Spalte L oder Spalte M möglich",IF(OR(ISBLANK(J399),K399=0),"",IF(K399&gt;0,K399*IF(ISBLANK(VLOOKUP(J399,Umlagekategorien!$B$31:$J$45,9,FALSE)),MIN(L399:M399),VLOOKUP(J399,Umlagekategorien!$B$31:$J$45,9,FALSE)),"")/100)))</f>
        <v/>
      </c>
    </row>
    <row r="400" spans="14:14">
      <c r="N400" s="109" t="str">
        <f>IF(RIGHT(J400,2)="SU","Ermittlung EEG-Umlage erfolgt durch ÜNB",IF(COUNTBLANK(L400:M400)=0,"nur max. eine Angabe in den Spalte L oder Spalte M möglich",IF(OR(ISBLANK(J400),K400=0),"",IF(K400&gt;0,K400*IF(ISBLANK(VLOOKUP(J400,Umlagekategorien!$B$31:$J$45,9,FALSE)),MIN(L400:M400),VLOOKUP(J400,Umlagekategorien!$B$31:$J$45,9,FALSE)),"")/100)))</f>
        <v/>
      </c>
    </row>
    <row r="401" spans="14:14">
      <c r="N401" s="109" t="str">
        <f>IF(RIGHT(J401,2)="SU","Ermittlung EEG-Umlage erfolgt durch ÜNB",IF(COUNTBLANK(L401:M401)=0,"nur max. eine Angabe in den Spalte L oder Spalte M möglich",IF(OR(ISBLANK(J401),K401=0),"",IF(K401&gt;0,K401*IF(ISBLANK(VLOOKUP(J401,Umlagekategorien!$B$31:$J$45,9,FALSE)),MIN(L401:M401),VLOOKUP(J401,Umlagekategorien!$B$31:$J$45,9,FALSE)),"")/100)))</f>
        <v/>
      </c>
    </row>
    <row r="402" spans="14:14">
      <c r="N402" s="109" t="str">
        <f>IF(RIGHT(J402,2)="SU","Ermittlung EEG-Umlage erfolgt durch ÜNB",IF(COUNTBLANK(L402:M402)=0,"nur max. eine Angabe in den Spalte L oder Spalte M möglich",IF(OR(ISBLANK(J402),K402=0),"",IF(K402&gt;0,K402*IF(ISBLANK(VLOOKUP(J402,Umlagekategorien!$B$31:$J$45,9,FALSE)),MIN(L402:M402),VLOOKUP(J402,Umlagekategorien!$B$31:$J$45,9,FALSE)),"")/100)))</f>
        <v/>
      </c>
    </row>
    <row r="403" spans="14:14">
      <c r="N403" s="109" t="str">
        <f>IF(RIGHT(J403,2)="SU","Ermittlung EEG-Umlage erfolgt durch ÜNB",IF(COUNTBLANK(L403:M403)=0,"nur max. eine Angabe in den Spalte L oder Spalte M möglich",IF(OR(ISBLANK(J403),K403=0),"",IF(K403&gt;0,K403*IF(ISBLANK(VLOOKUP(J403,Umlagekategorien!$B$31:$J$45,9,FALSE)),MIN(L403:M403),VLOOKUP(J403,Umlagekategorien!$B$31:$J$45,9,FALSE)),"")/100)))</f>
        <v/>
      </c>
    </row>
    <row r="404" spans="14:14">
      <c r="N404" s="109" t="str">
        <f>IF(RIGHT(J404,2)="SU","Ermittlung EEG-Umlage erfolgt durch ÜNB",IF(COUNTBLANK(L404:M404)=0,"nur max. eine Angabe in den Spalte L oder Spalte M möglich",IF(OR(ISBLANK(J404),K404=0),"",IF(K404&gt;0,K404*IF(ISBLANK(VLOOKUP(J404,Umlagekategorien!$B$31:$J$45,9,FALSE)),MIN(L404:M404),VLOOKUP(J404,Umlagekategorien!$B$31:$J$45,9,FALSE)),"")/100)))</f>
        <v/>
      </c>
    </row>
    <row r="405" spans="14:14">
      <c r="N405" s="109" t="str">
        <f>IF(RIGHT(J405,2)="SU","Ermittlung EEG-Umlage erfolgt durch ÜNB",IF(COUNTBLANK(L405:M405)=0,"nur max. eine Angabe in den Spalte L oder Spalte M möglich",IF(OR(ISBLANK(J405),K405=0),"",IF(K405&gt;0,K405*IF(ISBLANK(VLOOKUP(J405,Umlagekategorien!$B$31:$J$45,9,FALSE)),MIN(L405:M405),VLOOKUP(J405,Umlagekategorien!$B$31:$J$45,9,FALSE)),"")/100)))</f>
        <v/>
      </c>
    </row>
    <row r="406" spans="14:14">
      <c r="N406" s="109" t="str">
        <f>IF(RIGHT(J406,2)="SU","Ermittlung EEG-Umlage erfolgt durch ÜNB",IF(COUNTBLANK(L406:M406)=0,"nur max. eine Angabe in den Spalte L oder Spalte M möglich",IF(OR(ISBLANK(J406),K406=0),"",IF(K406&gt;0,K406*IF(ISBLANK(VLOOKUP(J406,Umlagekategorien!$B$31:$J$45,9,FALSE)),MIN(L406:M406),VLOOKUP(J406,Umlagekategorien!$B$31:$J$45,9,FALSE)),"")/100)))</f>
        <v/>
      </c>
    </row>
    <row r="407" spans="14:14">
      <c r="N407" s="109" t="str">
        <f>IF(RIGHT(J407,2)="SU","Ermittlung EEG-Umlage erfolgt durch ÜNB",IF(COUNTBLANK(L407:M407)=0,"nur max. eine Angabe in den Spalte L oder Spalte M möglich",IF(OR(ISBLANK(J407),K407=0),"",IF(K407&gt;0,K407*IF(ISBLANK(VLOOKUP(J407,Umlagekategorien!$B$31:$J$45,9,FALSE)),MIN(L407:M407),VLOOKUP(J407,Umlagekategorien!$B$31:$J$45,9,FALSE)),"")/100)))</f>
        <v/>
      </c>
    </row>
    <row r="408" spans="14:14">
      <c r="N408" s="109" t="str">
        <f>IF(RIGHT(J408,2)="SU","Ermittlung EEG-Umlage erfolgt durch ÜNB",IF(COUNTBLANK(L408:M408)=0,"nur max. eine Angabe in den Spalte L oder Spalte M möglich",IF(OR(ISBLANK(J408),K408=0),"",IF(K408&gt;0,K408*IF(ISBLANK(VLOOKUP(J408,Umlagekategorien!$B$31:$J$45,9,FALSE)),MIN(L408:M408),VLOOKUP(J408,Umlagekategorien!$B$31:$J$45,9,FALSE)),"")/100)))</f>
        <v/>
      </c>
    </row>
    <row r="409" spans="14:14">
      <c r="N409" s="109" t="str">
        <f>IF(RIGHT(J409,2)="SU","Ermittlung EEG-Umlage erfolgt durch ÜNB",IF(COUNTBLANK(L409:M409)=0,"nur max. eine Angabe in den Spalte L oder Spalte M möglich",IF(OR(ISBLANK(J409),K409=0),"",IF(K409&gt;0,K409*IF(ISBLANK(VLOOKUP(J409,Umlagekategorien!$B$31:$J$45,9,FALSE)),MIN(L409:M409),VLOOKUP(J409,Umlagekategorien!$B$31:$J$45,9,FALSE)),"")/100)))</f>
        <v/>
      </c>
    </row>
    <row r="410" spans="14:14">
      <c r="N410" s="109" t="str">
        <f>IF(RIGHT(J410,2)="SU","Ermittlung EEG-Umlage erfolgt durch ÜNB",IF(COUNTBLANK(L410:M410)=0,"nur max. eine Angabe in den Spalte L oder Spalte M möglich",IF(OR(ISBLANK(J410),K410=0),"",IF(K410&gt;0,K410*IF(ISBLANK(VLOOKUP(J410,Umlagekategorien!$B$31:$J$45,9,FALSE)),MIN(L410:M410),VLOOKUP(J410,Umlagekategorien!$B$31:$J$45,9,FALSE)),"")/100)))</f>
        <v/>
      </c>
    </row>
    <row r="411" spans="14:14">
      <c r="N411" s="109" t="str">
        <f>IF(RIGHT(J411,2)="SU","Ermittlung EEG-Umlage erfolgt durch ÜNB",IF(COUNTBLANK(L411:M411)=0,"nur max. eine Angabe in den Spalte L oder Spalte M möglich",IF(OR(ISBLANK(J411),K411=0),"",IF(K411&gt;0,K411*IF(ISBLANK(VLOOKUP(J411,Umlagekategorien!$B$31:$J$45,9,FALSE)),MIN(L411:M411),VLOOKUP(J411,Umlagekategorien!$B$31:$J$45,9,FALSE)),"")/100)))</f>
        <v/>
      </c>
    </row>
    <row r="412" spans="14:14">
      <c r="N412" s="109" t="str">
        <f>IF(RIGHT(J412,2)="SU","Ermittlung EEG-Umlage erfolgt durch ÜNB",IF(COUNTBLANK(L412:M412)=0,"nur max. eine Angabe in den Spalte L oder Spalte M möglich",IF(OR(ISBLANK(J412),K412=0),"",IF(K412&gt;0,K412*IF(ISBLANK(VLOOKUP(J412,Umlagekategorien!$B$31:$J$45,9,FALSE)),MIN(L412:M412),VLOOKUP(J412,Umlagekategorien!$B$31:$J$45,9,FALSE)),"")/100)))</f>
        <v/>
      </c>
    </row>
    <row r="413" spans="14:14">
      <c r="N413" s="109" t="str">
        <f>IF(RIGHT(J413,2)="SU","Ermittlung EEG-Umlage erfolgt durch ÜNB",IF(COUNTBLANK(L413:M413)=0,"nur max. eine Angabe in den Spalte L oder Spalte M möglich",IF(OR(ISBLANK(J413),K413=0),"",IF(K413&gt;0,K413*IF(ISBLANK(VLOOKUP(J413,Umlagekategorien!$B$31:$J$45,9,FALSE)),MIN(L413:M413),VLOOKUP(J413,Umlagekategorien!$B$31:$J$45,9,FALSE)),"")/100)))</f>
        <v/>
      </c>
    </row>
    <row r="414" spans="14:14">
      <c r="N414" s="109" t="str">
        <f>IF(RIGHT(J414,2)="SU","Ermittlung EEG-Umlage erfolgt durch ÜNB",IF(COUNTBLANK(L414:M414)=0,"nur max. eine Angabe in den Spalte L oder Spalte M möglich",IF(OR(ISBLANK(J414),K414=0),"",IF(K414&gt;0,K414*IF(ISBLANK(VLOOKUP(J414,Umlagekategorien!$B$31:$J$45,9,FALSE)),MIN(L414:M414),VLOOKUP(J414,Umlagekategorien!$B$31:$J$45,9,FALSE)),"")/100)))</f>
        <v/>
      </c>
    </row>
    <row r="415" spans="14:14">
      <c r="N415" s="109" t="str">
        <f>IF(RIGHT(J415,2)="SU","Ermittlung EEG-Umlage erfolgt durch ÜNB",IF(COUNTBLANK(L415:M415)=0,"nur max. eine Angabe in den Spalte L oder Spalte M möglich",IF(OR(ISBLANK(J415),K415=0),"",IF(K415&gt;0,K415*IF(ISBLANK(VLOOKUP(J415,Umlagekategorien!$B$31:$J$45,9,FALSE)),MIN(L415:M415),VLOOKUP(J415,Umlagekategorien!$B$31:$J$45,9,FALSE)),"")/100)))</f>
        <v/>
      </c>
    </row>
    <row r="416" spans="14:14">
      <c r="N416" s="109" t="str">
        <f>IF(RIGHT(J416,2)="SU","Ermittlung EEG-Umlage erfolgt durch ÜNB",IF(COUNTBLANK(L416:M416)=0,"nur max. eine Angabe in den Spalte L oder Spalte M möglich",IF(OR(ISBLANK(J416),K416=0),"",IF(K416&gt;0,K416*IF(ISBLANK(VLOOKUP(J416,Umlagekategorien!$B$31:$J$45,9,FALSE)),MIN(L416:M416),VLOOKUP(J416,Umlagekategorien!$B$31:$J$45,9,FALSE)),"")/100)))</f>
        <v/>
      </c>
    </row>
    <row r="417" spans="14:14">
      <c r="N417" s="109" t="str">
        <f>IF(RIGHT(J417,2)="SU","Ermittlung EEG-Umlage erfolgt durch ÜNB",IF(COUNTBLANK(L417:M417)=0,"nur max. eine Angabe in den Spalte L oder Spalte M möglich",IF(OR(ISBLANK(J417),K417=0),"",IF(K417&gt;0,K417*IF(ISBLANK(VLOOKUP(J417,Umlagekategorien!$B$31:$J$45,9,FALSE)),MIN(L417:M417),VLOOKUP(J417,Umlagekategorien!$B$31:$J$45,9,FALSE)),"")/100)))</f>
        <v/>
      </c>
    </row>
    <row r="418" spans="14:14">
      <c r="N418" s="109" t="str">
        <f>IF(RIGHT(J418,2)="SU","Ermittlung EEG-Umlage erfolgt durch ÜNB",IF(COUNTBLANK(L418:M418)=0,"nur max. eine Angabe in den Spalte L oder Spalte M möglich",IF(OR(ISBLANK(J418),K418=0),"",IF(K418&gt;0,K418*IF(ISBLANK(VLOOKUP(J418,Umlagekategorien!$B$31:$J$45,9,FALSE)),MIN(L418:M418),VLOOKUP(J418,Umlagekategorien!$B$31:$J$45,9,FALSE)),"")/100)))</f>
        <v/>
      </c>
    </row>
    <row r="419" spans="14:14">
      <c r="N419" s="109" t="str">
        <f>IF(RIGHT(J419,2)="SU","Ermittlung EEG-Umlage erfolgt durch ÜNB",IF(COUNTBLANK(L419:M419)=0,"nur max. eine Angabe in den Spalte L oder Spalte M möglich",IF(OR(ISBLANK(J419),K419=0),"",IF(K419&gt;0,K419*IF(ISBLANK(VLOOKUP(J419,Umlagekategorien!$B$31:$J$45,9,FALSE)),MIN(L419:M419),VLOOKUP(J419,Umlagekategorien!$B$31:$J$45,9,FALSE)),"")/100)))</f>
        <v/>
      </c>
    </row>
    <row r="420" spans="14:14">
      <c r="N420" s="109" t="str">
        <f>IF(RIGHT(J420,2)="SU","Ermittlung EEG-Umlage erfolgt durch ÜNB",IF(COUNTBLANK(L420:M420)=0,"nur max. eine Angabe in den Spalte L oder Spalte M möglich",IF(OR(ISBLANK(J420),K420=0),"",IF(K420&gt;0,K420*IF(ISBLANK(VLOOKUP(J420,Umlagekategorien!$B$31:$J$45,9,FALSE)),MIN(L420:M420),VLOOKUP(J420,Umlagekategorien!$B$31:$J$45,9,FALSE)),"")/100)))</f>
        <v/>
      </c>
    </row>
    <row r="421" spans="14:14">
      <c r="N421" s="109" t="str">
        <f>IF(RIGHT(J421,2)="SU","Ermittlung EEG-Umlage erfolgt durch ÜNB",IF(COUNTBLANK(L421:M421)=0,"nur max. eine Angabe in den Spalte L oder Spalte M möglich",IF(OR(ISBLANK(J421),K421=0),"",IF(K421&gt;0,K421*IF(ISBLANK(VLOOKUP(J421,Umlagekategorien!$B$31:$J$45,9,FALSE)),MIN(L421:M421),VLOOKUP(J421,Umlagekategorien!$B$31:$J$45,9,FALSE)),"")/100)))</f>
        <v/>
      </c>
    </row>
    <row r="422" spans="14:14">
      <c r="N422" s="109" t="str">
        <f>IF(RIGHT(J422,2)="SU","Ermittlung EEG-Umlage erfolgt durch ÜNB",IF(COUNTBLANK(L422:M422)=0,"nur max. eine Angabe in den Spalte L oder Spalte M möglich",IF(OR(ISBLANK(J422),K422=0),"",IF(K422&gt;0,K422*IF(ISBLANK(VLOOKUP(J422,Umlagekategorien!$B$31:$J$45,9,FALSE)),MIN(L422:M422),VLOOKUP(J422,Umlagekategorien!$B$31:$J$45,9,FALSE)),"")/100)))</f>
        <v/>
      </c>
    </row>
    <row r="423" spans="14:14">
      <c r="N423" s="109" t="str">
        <f>IF(RIGHT(J423,2)="SU","Ermittlung EEG-Umlage erfolgt durch ÜNB",IF(COUNTBLANK(L423:M423)=0,"nur max. eine Angabe in den Spalte L oder Spalte M möglich",IF(OR(ISBLANK(J423),K423=0),"",IF(K423&gt;0,K423*IF(ISBLANK(VLOOKUP(J423,Umlagekategorien!$B$31:$J$45,9,FALSE)),MIN(L423:M423),VLOOKUP(J423,Umlagekategorien!$B$31:$J$45,9,FALSE)),"")/100)))</f>
        <v/>
      </c>
    </row>
    <row r="424" spans="14:14">
      <c r="N424" s="109" t="str">
        <f>IF(RIGHT(J424,2)="SU","Ermittlung EEG-Umlage erfolgt durch ÜNB",IF(COUNTBLANK(L424:M424)=0,"nur max. eine Angabe in den Spalte L oder Spalte M möglich",IF(OR(ISBLANK(J424),K424=0),"",IF(K424&gt;0,K424*IF(ISBLANK(VLOOKUP(J424,Umlagekategorien!$B$31:$J$45,9,FALSE)),MIN(L424:M424),VLOOKUP(J424,Umlagekategorien!$B$31:$J$45,9,FALSE)),"")/100)))</f>
        <v/>
      </c>
    </row>
    <row r="425" spans="14:14">
      <c r="N425" s="109" t="str">
        <f>IF(RIGHT(J425,2)="SU","Ermittlung EEG-Umlage erfolgt durch ÜNB",IF(COUNTBLANK(L425:M425)=0,"nur max. eine Angabe in den Spalte L oder Spalte M möglich",IF(OR(ISBLANK(J425),K425=0),"",IF(K425&gt;0,K425*IF(ISBLANK(VLOOKUP(J425,Umlagekategorien!$B$31:$J$45,9,FALSE)),MIN(L425:M425),VLOOKUP(J425,Umlagekategorien!$B$31:$J$45,9,FALSE)),"")/100)))</f>
        <v/>
      </c>
    </row>
    <row r="426" spans="14:14">
      <c r="N426" s="109" t="str">
        <f>IF(RIGHT(J426,2)="SU","Ermittlung EEG-Umlage erfolgt durch ÜNB",IF(COUNTBLANK(L426:M426)=0,"nur max. eine Angabe in den Spalte L oder Spalte M möglich",IF(OR(ISBLANK(J426),K426=0),"",IF(K426&gt;0,K426*IF(ISBLANK(VLOOKUP(J426,Umlagekategorien!$B$31:$J$45,9,FALSE)),MIN(L426:M426),VLOOKUP(J426,Umlagekategorien!$B$31:$J$45,9,FALSE)),"")/100)))</f>
        <v/>
      </c>
    </row>
    <row r="427" spans="14:14">
      <c r="N427" s="109" t="str">
        <f>IF(RIGHT(J427,2)="SU","Ermittlung EEG-Umlage erfolgt durch ÜNB",IF(COUNTBLANK(L427:M427)=0,"nur max. eine Angabe in den Spalte L oder Spalte M möglich",IF(OR(ISBLANK(J427),K427=0),"",IF(K427&gt;0,K427*IF(ISBLANK(VLOOKUP(J427,Umlagekategorien!$B$31:$J$45,9,FALSE)),MIN(L427:M427),VLOOKUP(J427,Umlagekategorien!$B$31:$J$45,9,FALSE)),"")/100)))</f>
        <v/>
      </c>
    </row>
    <row r="428" spans="14:14">
      <c r="N428" s="109" t="str">
        <f>IF(RIGHT(J428,2)="SU","Ermittlung EEG-Umlage erfolgt durch ÜNB",IF(COUNTBLANK(L428:M428)=0,"nur max. eine Angabe in den Spalte L oder Spalte M möglich",IF(OR(ISBLANK(J428),K428=0),"",IF(K428&gt;0,K428*IF(ISBLANK(VLOOKUP(J428,Umlagekategorien!$B$31:$J$45,9,FALSE)),MIN(L428:M428),VLOOKUP(J428,Umlagekategorien!$B$31:$J$45,9,FALSE)),"")/100)))</f>
        <v/>
      </c>
    </row>
    <row r="429" spans="14:14">
      <c r="N429" s="109" t="str">
        <f>IF(RIGHT(J429,2)="SU","Ermittlung EEG-Umlage erfolgt durch ÜNB",IF(COUNTBLANK(L429:M429)=0,"nur max. eine Angabe in den Spalte L oder Spalte M möglich",IF(OR(ISBLANK(J429),K429=0),"",IF(K429&gt;0,K429*IF(ISBLANK(VLOOKUP(J429,Umlagekategorien!$B$31:$J$45,9,FALSE)),MIN(L429:M429),VLOOKUP(J429,Umlagekategorien!$B$31:$J$45,9,FALSE)),"")/100)))</f>
        <v/>
      </c>
    </row>
    <row r="430" spans="14:14">
      <c r="N430" s="109" t="str">
        <f>IF(RIGHT(J430,2)="SU","Ermittlung EEG-Umlage erfolgt durch ÜNB",IF(COUNTBLANK(L430:M430)=0,"nur max. eine Angabe in den Spalte L oder Spalte M möglich",IF(OR(ISBLANK(J430),K430=0),"",IF(K430&gt;0,K430*IF(ISBLANK(VLOOKUP(J430,Umlagekategorien!$B$31:$J$45,9,FALSE)),MIN(L430:M430),VLOOKUP(J430,Umlagekategorien!$B$31:$J$45,9,FALSE)),"")/100)))</f>
        <v/>
      </c>
    </row>
    <row r="431" spans="14:14">
      <c r="N431" s="109" t="str">
        <f>IF(RIGHT(J431,2)="SU","Ermittlung EEG-Umlage erfolgt durch ÜNB",IF(COUNTBLANK(L431:M431)=0,"nur max. eine Angabe in den Spalte L oder Spalte M möglich",IF(OR(ISBLANK(J431),K431=0),"",IF(K431&gt;0,K431*IF(ISBLANK(VLOOKUP(J431,Umlagekategorien!$B$31:$J$45,9,FALSE)),MIN(L431:M431),VLOOKUP(J431,Umlagekategorien!$B$31:$J$45,9,FALSE)),"")/100)))</f>
        <v/>
      </c>
    </row>
    <row r="432" spans="14:14">
      <c r="N432" s="109" t="str">
        <f>IF(RIGHT(J432,2)="SU","Ermittlung EEG-Umlage erfolgt durch ÜNB",IF(COUNTBLANK(L432:M432)=0,"nur max. eine Angabe in den Spalte L oder Spalte M möglich",IF(OR(ISBLANK(J432),K432=0),"",IF(K432&gt;0,K432*IF(ISBLANK(VLOOKUP(J432,Umlagekategorien!$B$31:$J$45,9,FALSE)),MIN(L432:M432),VLOOKUP(J432,Umlagekategorien!$B$31:$J$45,9,FALSE)),"")/100)))</f>
        <v/>
      </c>
    </row>
    <row r="433" spans="14:14">
      <c r="N433" s="109" t="str">
        <f>IF(RIGHT(J433,2)="SU","Ermittlung EEG-Umlage erfolgt durch ÜNB",IF(COUNTBLANK(L433:M433)=0,"nur max. eine Angabe in den Spalte L oder Spalte M möglich",IF(OR(ISBLANK(J433),K433=0),"",IF(K433&gt;0,K433*IF(ISBLANK(VLOOKUP(J433,Umlagekategorien!$B$31:$J$45,9,FALSE)),MIN(L433:M433),VLOOKUP(J433,Umlagekategorien!$B$31:$J$45,9,FALSE)),"")/100)))</f>
        <v/>
      </c>
    </row>
    <row r="434" spans="14:14">
      <c r="N434" s="109" t="str">
        <f>IF(RIGHT(J434,2)="SU","Ermittlung EEG-Umlage erfolgt durch ÜNB",IF(COUNTBLANK(L434:M434)=0,"nur max. eine Angabe in den Spalte L oder Spalte M möglich",IF(OR(ISBLANK(J434),K434=0),"",IF(K434&gt;0,K434*IF(ISBLANK(VLOOKUP(J434,Umlagekategorien!$B$31:$J$45,9,FALSE)),MIN(L434:M434),VLOOKUP(J434,Umlagekategorien!$B$31:$J$45,9,FALSE)),"")/100)))</f>
        <v/>
      </c>
    </row>
    <row r="435" spans="14:14">
      <c r="N435" s="109" t="str">
        <f>IF(RIGHT(J435,2)="SU","Ermittlung EEG-Umlage erfolgt durch ÜNB",IF(COUNTBLANK(L435:M435)=0,"nur max. eine Angabe in den Spalte L oder Spalte M möglich",IF(OR(ISBLANK(J435),K435=0),"",IF(K435&gt;0,K435*IF(ISBLANK(VLOOKUP(J435,Umlagekategorien!$B$31:$J$45,9,FALSE)),MIN(L435:M435),VLOOKUP(J435,Umlagekategorien!$B$31:$J$45,9,FALSE)),"")/100)))</f>
        <v/>
      </c>
    </row>
    <row r="436" spans="14:14">
      <c r="N436" s="109" t="str">
        <f>IF(RIGHT(J436,2)="SU","Ermittlung EEG-Umlage erfolgt durch ÜNB",IF(COUNTBLANK(L436:M436)=0,"nur max. eine Angabe in den Spalte L oder Spalte M möglich",IF(OR(ISBLANK(J436),K436=0),"",IF(K436&gt;0,K436*IF(ISBLANK(VLOOKUP(J436,Umlagekategorien!$B$31:$J$45,9,FALSE)),MIN(L436:M436),VLOOKUP(J436,Umlagekategorien!$B$31:$J$45,9,FALSE)),"")/100)))</f>
        <v/>
      </c>
    </row>
    <row r="437" spans="14:14">
      <c r="N437" s="109" t="str">
        <f>IF(RIGHT(J437,2)="SU","Ermittlung EEG-Umlage erfolgt durch ÜNB",IF(COUNTBLANK(L437:M437)=0,"nur max. eine Angabe in den Spalte L oder Spalte M möglich",IF(OR(ISBLANK(J437),K437=0),"",IF(K437&gt;0,K437*IF(ISBLANK(VLOOKUP(J437,Umlagekategorien!$B$31:$J$45,9,FALSE)),MIN(L437:M437),VLOOKUP(J437,Umlagekategorien!$B$31:$J$45,9,FALSE)),"")/100)))</f>
        <v/>
      </c>
    </row>
    <row r="438" spans="14:14">
      <c r="N438" s="109" t="str">
        <f>IF(RIGHT(J438,2)="SU","Ermittlung EEG-Umlage erfolgt durch ÜNB",IF(COUNTBLANK(L438:M438)=0,"nur max. eine Angabe in den Spalte L oder Spalte M möglich",IF(OR(ISBLANK(J438),K438=0),"",IF(K438&gt;0,K438*IF(ISBLANK(VLOOKUP(J438,Umlagekategorien!$B$31:$J$45,9,FALSE)),MIN(L438:M438),VLOOKUP(J438,Umlagekategorien!$B$31:$J$45,9,FALSE)),"")/100)))</f>
        <v/>
      </c>
    </row>
    <row r="439" spans="14:14">
      <c r="N439" s="109" t="str">
        <f>IF(RIGHT(J439,2)="SU","Ermittlung EEG-Umlage erfolgt durch ÜNB",IF(COUNTBLANK(L439:M439)=0,"nur max. eine Angabe in den Spalte L oder Spalte M möglich",IF(OR(ISBLANK(J439),K439=0),"",IF(K439&gt;0,K439*IF(ISBLANK(VLOOKUP(J439,Umlagekategorien!$B$31:$J$45,9,FALSE)),MIN(L439:M439),VLOOKUP(J439,Umlagekategorien!$B$31:$J$45,9,FALSE)),"")/100)))</f>
        <v/>
      </c>
    </row>
    <row r="440" spans="14:14">
      <c r="N440" s="109" t="str">
        <f>IF(RIGHT(J440,2)="SU","Ermittlung EEG-Umlage erfolgt durch ÜNB",IF(COUNTBLANK(L440:M440)=0,"nur max. eine Angabe in den Spalte L oder Spalte M möglich",IF(OR(ISBLANK(J440),K440=0),"",IF(K440&gt;0,K440*IF(ISBLANK(VLOOKUP(J440,Umlagekategorien!$B$31:$J$45,9,FALSE)),MIN(L440:M440),VLOOKUP(J440,Umlagekategorien!$B$31:$J$45,9,FALSE)),"")/100)))</f>
        <v/>
      </c>
    </row>
    <row r="441" spans="14:14">
      <c r="N441" s="109" t="str">
        <f>IF(RIGHT(J441,2)="SU","Ermittlung EEG-Umlage erfolgt durch ÜNB",IF(COUNTBLANK(L441:M441)=0,"nur max. eine Angabe in den Spalte L oder Spalte M möglich",IF(OR(ISBLANK(J441),K441=0),"",IF(K441&gt;0,K441*IF(ISBLANK(VLOOKUP(J441,Umlagekategorien!$B$31:$J$45,9,FALSE)),MIN(L441:M441),VLOOKUP(J441,Umlagekategorien!$B$31:$J$45,9,FALSE)),"")/100)))</f>
        <v/>
      </c>
    </row>
    <row r="442" spans="14:14">
      <c r="N442" s="109" t="str">
        <f>IF(RIGHT(J442,2)="SU","Ermittlung EEG-Umlage erfolgt durch ÜNB",IF(COUNTBLANK(L442:M442)=0,"nur max. eine Angabe in den Spalte L oder Spalte M möglich",IF(OR(ISBLANK(J442),K442=0),"",IF(K442&gt;0,K442*IF(ISBLANK(VLOOKUP(J442,Umlagekategorien!$B$31:$J$45,9,FALSE)),MIN(L442:M442),VLOOKUP(J442,Umlagekategorien!$B$31:$J$45,9,FALSE)),"")/100)))</f>
        <v/>
      </c>
    </row>
    <row r="443" spans="14:14">
      <c r="N443" s="109" t="str">
        <f>IF(RIGHT(J443,2)="SU","Ermittlung EEG-Umlage erfolgt durch ÜNB",IF(COUNTBLANK(L443:M443)=0,"nur max. eine Angabe in den Spalte L oder Spalte M möglich",IF(OR(ISBLANK(J443),K443=0),"",IF(K443&gt;0,K443*IF(ISBLANK(VLOOKUP(J443,Umlagekategorien!$B$31:$J$45,9,FALSE)),MIN(L443:M443),VLOOKUP(J443,Umlagekategorien!$B$31:$J$45,9,FALSE)),"")/100)))</f>
        <v/>
      </c>
    </row>
    <row r="444" spans="14:14">
      <c r="N444" s="109" t="str">
        <f>IF(RIGHT(J444,2)="SU","Ermittlung EEG-Umlage erfolgt durch ÜNB",IF(COUNTBLANK(L444:M444)=0,"nur max. eine Angabe in den Spalte L oder Spalte M möglich",IF(OR(ISBLANK(J444),K444=0),"",IF(K444&gt;0,K444*IF(ISBLANK(VLOOKUP(J444,Umlagekategorien!$B$31:$J$45,9,FALSE)),MIN(L444:M444),VLOOKUP(J444,Umlagekategorien!$B$31:$J$45,9,FALSE)),"")/100)))</f>
        <v/>
      </c>
    </row>
    <row r="445" spans="14:14">
      <c r="N445" s="109" t="str">
        <f>IF(RIGHT(J445,2)="SU","Ermittlung EEG-Umlage erfolgt durch ÜNB",IF(COUNTBLANK(L445:M445)=0,"nur max. eine Angabe in den Spalte L oder Spalte M möglich",IF(OR(ISBLANK(J445),K445=0),"",IF(K445&gt;0,K445*IF(ISBLANK(VLOOKUP(J445,Umlagekategorien!$B$31:$J$45,9,FALSE)),MIN(L445:M445),VLOOKUP(J445,Umlagekategorien!$B$31:$J$45,9,FALSE)),"")/100)))</f>
        <v/>
      </c>
    </row>
    <row r="446" spans="14:14">
      <c r="N446" s="109" t="str">
        <f>IF(RIGHT(J446,2)="SU","Ermittlung EEG-Umlage erfolgt durch ÜNB",IF(COUNTBLANK(L446:M446)=0,"nur max. eine Angabe in den Spalte L oder Spalte M möglich",IF(OR(ISBLANK(J446),K446=0),"",IF(K446&gt;0,K446*IF(ISBLANK(VLOOKUP(J446,Umlagekategorien!$B$31:$J$45,9,FALSE)),MIN(L446:M446),VLOOKUP(J446,Umlagekategorien!$B$31:$J$45,9,FALSE)),"")/100)))</f>
        <v/>
      </c>
    </row>
    <row r="447" spans="14:14">
      <c r="N447" s="109" t="str">
        <f>IF(RIGHT(J447,2)="SU","Ermittlung EEG-Umlage erfolgt durch ÜNB",IF(COUNTBLANK(L447:M447)=0,"nur max. eine Angabe in den Spalte L oder Spalte M möglich",IF(OR(ISBLANK(J447),K447=0),"",IF(K447&gt;0,K447*IF(ISBLANK(VLOOKUP(J447,Umlagekategorien!$B$31:$J$45,9,FALSE)),MIN(L447:M447),VLOOKUP(J447,Umlagekategorien!$B$31:$J$45,9,FALSE)),"")/100)))</f>
        <v/>
      </c>
    </row>
    <row r="448" spans="14:14">
      <c r="N448" s="109" t="str">
        <f>IF(RIGHT(J448,2)="SU","Ermittlung EEG-Umlage erfolgt durch ÜNB",IF(COUNTBLANK(L448:M448)=0,"nur max. eine Angabe in den Spalte L oder Spalte M möglich",IF(OR(ISBLANK(J448),K448=0),"",IF(K448&gt;0,K448*IF(ISBLANK(VLOOKUP(J448,Umlagekategorien!$B$31:$J$45,9,FALSE)),MIN(L448:M448),VLOOKUP(J448,Umlagekategorien!$B$31:$J$45,9,FALSE)),"")/100)))</f>
        <v/>
      </c>
    </row>
    <row r="449" spans="14:14">
      <c r="N449" s="109" t="str">
        <f>IF(RIGHT(J449,2)="SU","Ermittlung EEG-Umlage erfolgt durch ÜNB",IF(COUNTBLANK(L449:M449)=0,"nur max. eine Angabe in den Spalte L oder Spalte M möglich",IF(OR(ISBLANK(J449),K449=0),"",IF(K449&gt;0,K449*IF(ISBLANK(VLOOKUP(J449,Umlagekategorien!$B$31:$J$45,9,FALSE)),MIN(L449:M449),VLOOKUP(J449,Umlagekategorien!$B$31:$J$45,9,FALSE)),"")/100)))</f>
        <v/>
      </c>
    </row>
    <row r="450" spans="14:14">
      <c r="N450" s="109" t="str">
        <f>IF(RIGHT(J450,2)="SU","Ermittlung EEG-Umlage erfolgt durch ÜNB",IF(COUNTBLANK(L450:M450)=0,"nur max. eine Angabe in den Spalte L oder Spalte M möglich",IF(OR(ISBLANK(J450),K450=0),"",IF(K450&gt;0,K450*IF(ISBLANK(VLOOKUP(J450,Umlagekategorien!$B$31:$J$45,9,FALSE)),MIN(L450:M450),VLOOKUP(J450,Umlagekategorien!$B$31:$J$45,9,FALSE)),"")/100)))</f>
        <v/>
      </c>
    </row>
    <row r="451" spans="14:14">
      <c r="N451" s="109" t="str">
        <f>IF(RIGHT(J451,2)="SU","Ermittlung EEG-Umlage erfolgt durch ÜNB",IF(COUNTBLANK(L451:M451)=0,"nur max. eine Angabe in den Spalte L oder Spalte M möglich",IF(OR(ISBLANK(J451),K451=0),"",IF(K451&gt;0,K451*IF(ISBLANK(VLOOKUP(J451,Umlagekategorien!$B$31:$J$45,9,FALSE)),MIN(L451:M451),VLOOKUP(J451,Umlagekategorien!$B$31:$J$45,9,FALSE)),"")/100)))</f>
        <v/>
      </c>
    </row>
    <row r="452" spans="14:14">
      <c r="N452" s="109" t="str">
        <f>IF(RIGHT(J452,2)="SU","Ermittlung EEG-Umlage erfolgt durch ÜNB",IF(COUNTBLANK(L452:M452)=0,"nur max. eine Angabe in den Spalte L oder Spalte M möglich",IF(OR(ISBLANK(J452),K452=0),"",IF(K452&gt;0,K452*IF(ISBLANK(VLOOKUP(J452,Umlagekategorien!$B$31:$J$45,9,FALSE)),MIN(L452:M452),VLOOKUP(J452,Umlagekategorien!$B$31:$J$45,9,FALSE)),"")/100)))</f>
        <v/>
      </c>
    </row>
    <row r="453" spans="14:14">
      <c r="N453" s="109" t="str">
        <f>IF(RIGHT(J453,2)="SU","Ermittlung EEG-Umlage erfolgt durch ÜNB",IF(COUNTBLANK(L453:M453)=0,"nur max. eine Angabe in den Spalte L oder Spalte M möglich",IF(OR(ISBLANK(J453),K453=0),"",IF(K453&gt;0,K453*IF(ISBLANK(VLOOKUP(J453,Umlagekategorien!$B$31:$J$45,9,FALSE)),MIN(L453:M453),VLOOKUP(J453,Umlagekategorien!$B$31:$J$45,9,FALSE)),"")/100)))</f>
        <v/>
      </c>
    </row>
    <row r="454" spans="14:14">
      <c r="N454" s="109" t="str">
        <f>IF(RIGHT(J454,2)="SU","Ermittlung EEG-Umlage erfolgt durch ÜNB",IF(COUNTBLANK(L454:M454)=0,"nur max. eine Angabe in den Spalte L oder Spalte M möglich",IF(OR(ISBLANK(J454),K454=0),"",IF(K454&gt;0,K454*IF(ISBLANK(VLOOKUP(J454,Umlagekategorien!$B$31:$J$45,9,FALSE)),MIN(L454:M454),VLOOKUP(J454,Umlagekategorien!$B$31:$J$45,9,FALSE)),"")/100)))</f>
        <v/>
      </c>
    </row>
    <row r="455" spans="14:14">
      <c r="N455" s="109" t="str">
        <f>IF(RIGHT(J455,2)="SU","Ermittlung EEG-Umlage erfolgt durch ÜNB",IF(COUNTBLANK(L455:M455)=0,"nur max. eine Angabe in den Spalte L oder Spalte M möglich",IF(OR(ISBLANK(J455),K455=0),"",IF(K455&gt;0,K455*IF(ISBLANK(VLOOKUP(J455,Umlagekategorien!$B$31:$J$45,9,FALSE)),MIN(L455:M455),VLOOKUP(J455,Umlagekategorien!$B$31:$J$45,9,FALSE)),"")/100)))</f>
        <v/>
      </c>
    </row>
    <row r="456" spans="14:14">
      <c r="N456" s="109" t="str">
        <f>IF(RIGHT(J456,2)="SU","Ermittlung EEG-Umlage erfolgt durch ÜNB",IF(COUNTBLANK(L456:M456)=0,"nur max. eine Angabe in den Spalte L oder Spalte M möglich",IF(OR(ISBLANK(J456),K456=0),"",IF(K456&gt;0,K456*IF(ISBLANK(VLOOKUP(J456,Umlagekategorien!$B$31:$J$45,9,FALSE)),MIN(L456:M456),VLOOKUP(J456,Umlagekategorien!$B$31:$J$45,9,FALSE)),"")/100)))</f>
        <v/>
      </c>
    </row>
    <row r="457" spans="14:14">
      <c r="N457" s="109" t="str">
        <f>IF(RIGHT(J457,2)="SU","Ermittlung EEG-Umlage erfolgt durch ÜNB",IF(COUNTBLANK(L457:M457)=0,"nur max. eine Angabe in den Spalte L oder Spalte M möglich",IF(OR(ISBLANK(J457),K457=0),"",IF(K457&gt;0,K457*IF(ISBLANK(VLOOKUP(J457,Umlagekategorien!$B$31:$J$45,9,FALSE)),MIN(L457:M457),VLOOKUP(J457,Umlagekategorien!$B$31:$J$45,9,FALSE)),"")/100)))</f>
        <v/>
      </c>
    </row>
    <row r="458" spans="14:14">
      <c r="N458" s="109" t="str">
        <f>IF(RIGHT(J458,2)="SU","Ermittlung EEG-Umlage erfolgt durch ÜNB",IF(COUNTBLANK(L458:M458)=0,"nur max. eine Angabe in den Spalte L oder Spalte M möglich",IF(OR(ISBLANK(J458),K458=0),"",IF(K458&gt;0,K458*IF(ISBLANK(VLOOKUP(J458,Umlagekategorien!$B$31:$J$45,9,FALSE)),MIN(L458:M458),VLOOKUP(J458,Umlagekategorien!$B$31:$J$45,9,FALSE)),"")/100)))</f>
        <v/>
      </c>
    </row>
    <row r="459" spans="14:14">
      <c r="N459" s="109" t="str">
        <f>IF(RIGHT(J459,2)="SU","Ermittlung EEG-Umlage erfolgt durch ÜNB",IF(COUNTBLANK(L459:M459)=0,"nur max. eine Angabe in den Spalte L oder Spalte M möglich",IF(OR(ISBLANK(J459),K459=0),"",IF(K459&gt;0,K459*IF(ISBLANK(VLOOKUP(J459,Umlagekategorien!$B$31:$J$45,9,FALSE)),MIN(L459:M459),VLOOKUP(J459,Umlagekategorien!$B$31:$J$45,9,FALSE)),"")/100)))</f>
        <v/>
      </c>
    </row>
    <row r="460" spans="14:14">
      <c r="N460" s="109" t="str">
        <f>IF(RIGHT(J460,2)="SU","Ermittlung EEG-Umlage erfolgt durch ÜNB",IF(COUNTBLANK(L460:M460)=0,"nur max. eine Angabe in den Spalte L oder Spalte M möglich",IF(OR(ISBLANK(J460),K460=0),"",IF(K460&gt;0,K460*IF(ISBLANK(VLOOKUP(J460,Umlagekategorien!$B$31:$J$45,9,FALSE)),MIN(L460:M460),VLOOKUP(J460,Umlagekategorien!$B$31:$J$45,9,FALSE)),"")/100)))</f>
        <v/>
      </c>
    </row>
    <row r="461" spans="14:14">
      <c r="N461" s="109" t="str">
        <f>IF(RIGHT(J461,2)="SU","Ermittlung EEG-Umlage erfolgt durch ÜNB",IF(COUNTBLANK(L461:M461)=0,"nur max. eine Angabe in den Spalte L oder Spalte M möglich",IF(OR(ISBLANK(J461),K461=0),"",IF(K461&gt;0,K461*IF(ISBLANK(VLOOKUP(J461,Umlagekategorien!$B$31:$J$45,9,FALSE)),MIN(L461:M461),VLOOKUP(J461,Umlagekategorien!$B$31:$J$45,9,FALSE)),"")/100)))</f>
        <v/>
      </c>
    </row>
    <row r="462" spans="14:14">
      <c r="N462" s="109" t="str">
        <f>IF(RIGHT(J462,2)="SU","Ermittlung EEG-Umlage erfolgt durch ÜNB",IF(COUNTBLANK(L462:M462)=0,"nur max. eine Angabe in den Spalte L oder Spalte M möglich",IF(OR(ISBLANK(J462),K462=0),"",IF(K462&gt;0,K462*IF(ISBLANK(VLOOKUP(J462,Umlagekategorien!$B$31:$J$45,9,FALSE)),MIN(L462:M462),VLOOKUP(J462,Umlagekategorien!$B$31:$J$45,9,FALSE)),"")/100)))</f>
        <v/>
      </c>
    </row>
    <row r="463" spans="14:14">
      <c r="N463" s="109" t="str">
        <f>IF(RIGHT(J463,2)="SU","Ermittlung EEG-Umlage erfolgt durch ÜNB",IF(COUNTBLANK(L463:M463)=0,"nur max. eine Angabe in den Spalte L oder Spalte M möglich",IF(OR(ISBLANK(J463),K463=0),"",IF(K463&gt;0,K463*IF(ISBLANK(VLOOKUP(J463,Umlagekategorien!$B$31:$J$45,9,FALSE)),MIN(L463:M463),VLOOKUP(J463,Umlagekategorien!$B$31:$J$45,9,FALSE)),"")/100)))</f>
        <v/>
      </c>
    </row>
    <row r="464" spans="14:14">
      <c r="N464" s="109" t="str">
        <f>IF(RIGHT(J464,2)="SU","Ermittlung EEG-Umlage erfolgt durch ÜNB",IF(COUNTBLANK(L464:M464)=0,"nur max. eine Angabe in den Spalte L oder Spalte M möglich",IF(OR(ISBLANK(J464),K464=0),"",IF(K464&gt;0,K464*IF(ISBLANK(VLOOKUP(J464,Umlagekategorien!$B$31:$J$45,9,FALSE)),MIN(L464:M464),VLOOKUP(J464,Umlagekategorien!$B$31:$J$45,9,FALSE)),"")/100)))</f>
        <v/>
      </c>
    </row>
    <row r="465" spans="14:14">
      <c r="N465" s="109" t="str">
        <f>IF(RIGHT(J465,2)="SU","Ermittlung EEG-Umlage erfolgt durch ÜNB",IF(COUNTBLANK(L465:M465)=0,"nur max. eine Angabe in den Spalte L oder Spalte M möglich",IF(OR(ISBLANK(J465),K465=0),"",IF(K465&gt;0,K465*IF(ISBLANK(VLOOKUP(J465,Umlagekategorien!$B$31:$J$45,9,FALSE)),MIN(L465:M465),VLOOKUP(J465,Umlagekategorien!$B$31:$J$45,9,FALSE)),"")/100)))</f>
        <v/>
      </c>
    </row>
    <row r="466" spans="14:14">
      <c r="N466" s="109" t="str">
        <f>IF(RIGHT(J466,2)="SU","Ermittlung EEG-Umlage erfolgt durch ÜNB",IF(COUNTBLANK(L466:M466)=0,"nur max. eine Angabe in den Spalte L oder Spalte M möglich",IF(OR(ISBLANK(J466),K466=0),"",IF(K466&gt;0,K466*IF(ISBLANK(VLOOKUP(J466,Umlagekategorien!$B$31:$J$45,9,FALSE)),MIN(L466:M466),VLOOKUP(J466,Umlagekategorien!$B$31:$J$45,9,FALSE)),"")/100)))</f>
        <v/>
      </c>
    </row>
    <row r="467" spans="14:14">
      <c r="N467" s="109" t="str">
        <f>IF(RIGHT(J467,2)="SU","Ermittlung EEG-Umlage erfolgt durch ÜNB",IF(COUNTBLANK(L467:M467)=0,"nur max. eine Angabe in den Spalte L oder Spalte M möglich",IF(OR(ISBLANK(J467),K467=0),"",IF(K467&gt;0,K467*IF(ISBLANK(VLOOKUP(J467,Umlagekategorien!$B$31:$J$45,9,FALSE)),MIN(L467:M467),VLOOKUP(J467,Umlagekategorien!$B$31:$J$45,9,FALSE)),"")/100)))</f>
        <v/>
      </c>
    </row>
    <row r="468" spans="14:14">
      <c r="N468" s="109" t="str">
        <f>IF(RIGHT(J468,2)="SU","Ermittlung EEG-Umlage erfolgt durch ÜNB",IF(COUNTBLANK(L468:M468)=0,"nur max. eine Angabe in den Spalte L oder Spalte M möglich",IF(OR(ISBLANK(J468),K468=0),"",IF(K468&gt;0,K468*IF(ISBLANK(VLOOKUP(J468,Umlagekategorien!$B$31:$J$45,9,FALSE)),MIN(L468:M468),VLOOKUP(J468,Umlagekategorien!$B$31:$J$45,9,FALSE)),"")/100)))</f>
        <v/>
      </c>
    </row>
    <row r="469" spans="14:14">
      <c r="N469" s="109" t="str">
        <f>IF(RIGHT(J469,2)="SU","Ermittlung EEG-Umlage erfolgt durch ÜNB",IF(COUNTBLANK(L469:M469)=0,"nur max. eine Angabe in den Spalte L oder Spalte M möglich",IF(OR(ISBLANK(J469),K469=0),"",IF(K469&gt;0,K469*IF(ISBLANK(VLOOKUP(J469,Umlagekategorien!$B$31:$J$45,9,FALSE)),MIN(L469:M469),VLOOKUP(J469,Umlagekategorien!$B$31:$J$45,9,FALSE)),"")/100)))</f>
        <v/>
      </c>
    </row>
    <row r="470" spans="14:14">
      <c r="N470" s="109" t="str">
        <f>IF(RIGHT(J470,2)="SU","Ermittlung EEG-Umlage erfolgt durch ÜNB",IF(COUNTBLANK(L470:M470)=0,"nur max. eine Angabe in den Spalte L oder Spalte M möglich",IF(OR(ISBLANK(J470),K470=0),"",IF(K470&gt;0,K470*IF(ISBLANK(VLOOKUP(J470,Umlagekategorien!$B$31:$J$45,9,FALSE)),MIN(L470:M470),VLOOKUP(J470,Umlagekategorien!$B$31:$J$45,9,FALSE)),"")/100)))</f>
        <v/>
      </c>
    </row>
    <row r="471" spans="14:14">
      <c r="N471" s="109" t="str">
        <f>IF(RIGHT(J471,2)="SU","Ermittlung EEG-Umlage erfolgt durch ÜNB",IF(COUNTBLANK(L471:M471)=0,"nur max. eine Angabe in den Spalte L oder Spalte M möglich",IF(OR(ISBLANK(J471),K471=0),"",IF(K471&gt;0,K471*IF(ISBLANK(VLOOKUP(J471,Umlagekategorien!$B$31:$J$45,9,FALSE)),MIN(L471:M471),VLOOKUP(J471,Umlagekategorien!$B$31:$J$45,9,FALSE)),"")/100)))</f>
        <v/>
      </c>
    </row>
    <row r="472" spans="14:14">
      <c r="N472" s="109" t="str">
        <f>IF(RIGHT(J472,2)="SU","Ermittlung EEG-Umlage erfolgt durch ÜNB",IF(COUNTBLANK(L472:M472)=0,"nur max. eine Angabe in den Spalte L oder Spalte M möglich",IF(OR(ISBLANK(J472),K472=0),"",IF(K472&gt;0,K472*IF(ISBLANK(VLOOKUP(J472,Umlagekategorien!$B$31:$J$45,9,FALSE)),MIN(L472:M472),VLOOKUP(J472,Umlagekategorien!$B$31:$J$45,9,FALSE)),"")/100)))</f>
        <v/>
      </c>
    </row>
    <row r="473" spans="14:14">
      <c r="N473" s="109" t="str">
        <f>IF(RIGHT(J473,2)="SU","Ermittlung EEG-Umlage erfolgt durch ÜNB",IF(COUNTBLANK(L473:M473)=0,"nur max. eine Angabe in den Spalte L oder Spalte M möglich",IF(OR(ISBLANK(J473),K473=0),"",IF(K473&gt;0,K473*IF(ISBLANK(VLOOKUP(J473,Umlagekategorien!$B$31:$J$45,9,FALSE)),MIN(L473:M473),VLOOKUP(J473,Umlagekategorien!$B$31:$J$45,9,FALSE)),"")/100)))</f>
        <v/>
      </c>
    </row>
    <row r="474" spans="14:14">
      <c r="N474" s="109" t="str">
        <f>IF(RIGHT(J474,2)="SU","Ermittlung EEG-Umlage erfolgt durch ÜNB",IF(COUNTBLANK(L474:M474)=0,"nur max. eine Angabe in den Spalte L oder Spalte M möglich",IF(OR(ISBLANK(J474),K474=0),"",IF(K474&gt;0,K474*IF(ISBLANK(VLOOKUP(J474,Umlagekategorien!$B$31:$J$45,9,FALSE)),MIN(L474:M474),VLOOKUP(J474,Umlagekategorien!$B$31:$J$45,9,FALSE)),"")/100)))</f>
        <v/>
      </c>
    </row>
    <row r="475" spans="14:14">
      <c r="N475" s="109" t="str">
        <f>IF(RIGHT(J475,2)="SU","Ermittlung EEG-Umlage erfolgt durch ÜNB",IF(COUNTBLANK(L475:M475)=0,"nur max. eine Angabe in den Spalte L oder Spalte M möglich",IF(OR(ISBLANK(J475),K475=0),"",IF(K475&gt;0,K475*IF(ISBLANK(VLOOKUP(J475,Umlagekategorien!$B$31:$J$45,9,FALSE)),MIN(L475:M475),VLOOKUP(J475,Umlagekategorien!$B$31:$J$45,9,FALSE)),"")/100)))</f>
        <v/>
      </c>
    </row>
    <row r="476" spans="14:14">
      <c r="N476" s="109" t="str">
        <f>IF(RIGHT(J476,2)="SU","Ermittlung EEG-Umlage erfolgt durch ÜNB",IF(COUNTBLANK(L476:M476)=0,"nur max. eine Angabe in den Spalte L oder Spalte M möglich",IF(OR(ISBLANK(J476),K476=0),"",IF(K476&gt;0,K476*IF(ISBLANK(VLOOKUP(J476,Umlagekategorien!$B$31:$J$45,9,FALSE)),MIN(L476:M476),VLOOKUP(J476,Umlagekategorien!$B$31:$J$45,9,FALSE)),"")/100)))</f>
        <v/>
      </c>
    </row>
    <row r="477" spans="14:14">
      <c r="N477" s="109" t="str">
        <f>IF(RIGHT(J477,2)="SU","Ermittlung EEG-Umlage erfolgt durch ÜNB",IF(COUNTBLANK(L477:M477)=0,"nur max. eine Angabe in den Spalte L oder Spalte M möglich",IF(OR(ISBLANK(J477),K477=0),"",IF(K477&gt;0,K477*IF(ISBLANK(VLOOKUP(J477,Umlagekategorien!$B$31:$J$45,9,FALSE)),MIN(L477:M477),VLOOKUP(J477,Umlagekategorien!$B$31:$J$45,9,FALSE)),"")/100)))</f>
        <v/>
      </c>
    </row>
    <row r="478" spans="14:14">
      <c r="N478" s="109" t="str">
        <f>IF(RIGHT(J478,2)="SU","Ermittlung EEG-Umlage erfolgt durch ÜNB",IF(COUNTBLANK(L478:M478)=0,"nur max. eine Angabe in den Spalte L oder Spalte M möglich",IF(OR(ISBLANK(J478),K478=0),"",IF(K478&gt;0,K478*IF(ISBLANK(VLOOKUP(J478,Umlagekategorien!$B$31:$J$45,9,FALSE)),MIN(L478:M478),VLOOKUP(J478,Umlagekategorien!$B$31:$J$45,9,FALSE)),"")/100)))</f>
        <v/>
      </c>
    </row>
    <row r="479" spans="14:14">
      <c r="N479" s="109" t="str">
        <f>IF(RIGHT(J479,2)="SU","Ermittlung EEG-Umlage erfolgt durch ÜNB",IF(COUNTBLANK(L479:M479)=0,"nur max. eine Angabe in den Spalte L oder Spalte M möglich",IF(OR(ISBLANK(J479),K479=0),"",IF(K479&gt;0,K479*IF(ISBLANK(VLOOKUP(J479,Umlagekategorien!$B$31:$J$45,9,FALSE)),MIN(L479:M479),VLOOKUP(J479,Umlagekategorien!$B$31:$J$45,9,FALSE)),"")/100)))</f>
        <v/>
      </c>
    </row>
    <row r="480" spans="14:14">
      <c r="N480" s="109" t="str">
        <f>IF(RIGHT(J480,2)="SU","Ermittlung EEG-Umlage erfolgt durch ÜNB",IF(COUNTBLANK(L480:M480)=0,"nur max. eine Angabe in den Spalte L oder Spalte M möglich",IF(OR(ISBLANK(J480),K480=0),"",IF(K480&gt;0,K480*IF(ISBLANK(VLOOKUP(J480,Umlagekategorien!$B$31:$J$45,9,FALSE)),MIN(L480:M480),VLOOKUP(J480,Umlagekategorien!$B$31:$J$45,9,FALSE)),"")/100)))</f>
        <v/>
      </c>
    </row>
    <row r="481" spans="14:14">
      <c r="N481" s="109" t="str">
        <f>IF(RIGHT(J481,2)="SU","Ermittlung EEG-Umlage erfolgt durch ÜNB",IF(COUNTBLANK(L481:M481)=0,"nur max. eine Angabe in den Spalte L oder Spalte M möglich",IF(OR(ISBLANK(J481),K481=0),"",IF(K481&gt;0,K481*IF(ISBLANK(VLOOKUP(J481,Umlagekategorien!$B$31:$J$45,9,FALSE)),MIN(L481:M481),VLOOKUP(J481,Umlagekategorien!$B$31:$J$45,9,FALSE)),"")/100)))</f>
        <v/>
      </c>
    </row>
    <row r="482" spans="14:14">
      <c r="N482" s="109" t="str">
        <f>IF(RIGHT(J482,2)="SU","Ermittlung EEG-Umlage erfolgt durch ÜNB",IF(COUNTBLANK(L482:M482)=0,"nur max. eine Angabe in den Spalte L oder Spalte M möglich",IF(OR(ISBLANK(J482),K482=0),"",IF(K482&gt;0,K482*IF(ISBLANK(VLOOKUP(J482,Umlagekategorien!$B$31:$J$45,9,FALSE)),MIN(L482:M482),VLOOKUP(J482,Umlagekategorien!$B$31:$J$45,9,FALSE)),"")/100)))</f>
        <v/>
      </c>
    </row>
    <row r="483" spans="14:14">
      <c r="N483" s="109" t="str">
        <f>IF(RIGHT(J483,2)="SU","Ermittlung EEG-Umlage erfolgt durch ÜNB",IF(COUNTBLANK(L483:M483)=0,"nur max. eine Angabe in den Spalte L oder Spalte M möglich",IF(OR(ISBLANK(J483),K483=0),"",IF(K483&gt;0,K483*IF(ISBLANK(VLOOKUP(J483,Umlagekategorien!$B$31:$J$45,9,FALSE)),MIN(L483:M483),VLOOKUP(J483,Umlagekategorien!$B$31:$J$45,9,FALSE)),"")/100)))</f>
        <v/>
      </c>
    </row>
    <row r="484" spans="14:14">
      <c r="N484" s="109" t="str">
        <f>IF(RIGHT(J484,2)="SU","Ermittlung EEG-Umlage erfolgt durch ÜNB",IF(COUNTBLANK(L484:M484)=0,"nur max. eine Angabe in den Spalte L oder Spalte M möglich",IF(OR(ISBLANK(J484),K484=0),"",IF(K484&gt;0,K484*IF(ISBLANK(VLOOKUP(J484,Umlagekategorien!$B$31:$J$45,9,FALSE)),MIN(L484:M484),VLOOKUP(J484,Umlagekategorien!$B$31:$J$45,9,FALSE)),"")/100)))</f>
        <v/>
      </c>
    </row>
    <row r="485" spans="14:14">
      <c r="N485" s="109" t="str">
        <f>IF(RIGHT(J485,2)="SU","Ermittlung EEG-Umlage erfolgt durch ÜNB",IF(COUNTBLANK(L485:M485)=0,"nur max. eine Angabe in den Spalte L oder Spalte M möglich",IF(OR(ISBLANK(J485),K485=0),"",IF(K485&gt;0,K485*IF(ISBLANK(VLOOKUP(J485,Umlagekategorien!$B$31:$J$45,9,FALSE)),MIN(L485:M485),VLOOKUP(J485,Umlagekategorien!$B$31:$J$45,9,FALSE)),"")/100)))</f>
        <v/>
      </c>
    </row>
    <row r="486" spans="14:14">
      <c r="N486" s="109" t="str">
        <f>IF(RIGHT(J486,2)="SU","Ermittlung EEG-Umlage erfolgt durch ÜNB",IF(COUNTBLANK(L486:M486)=0,"nur max. eine Angabe in den Spalte L oder Spalte M möglich",IF(OR(ISBLANK(J486),K486=0),"",IF(K486&gt;0,K486*IF(ISBLANK(VLOOKUP(J486,Umlagekategorien!$B$31:$J$45,9,FALSE)),MIN(L486:M486),VLOOKUP(J486,Umlagekategorien!$B$31:$J$45,9,FALSE)),"")/100)))</f>
        <v/>
      </c>
    </row>
    <row r="487" spans="14:14">
      <c r="N487" s="109" t="str">
        <f>IF(RIGHT(J487,2)="SU","Ermittlung EEG-Umlage erfolgt durch ÜNB",IF(COUNTBLANK(L487:M487)=0,"nur max. eine Angabe in den Spalte L oder Spalte M möglich",IF(OR(ISBLANK(J487),K487=0),"",IF(K487&gt;0,K487*IF(ISBLANK(VLOOKUP(J487,Umlagekategorien!$B$31:$J$45,9,FALSE)),MIN(L487:M487),VLOOKUP(J487,Umlagekategorien!$B$31:$J$45,9,FALSE)),"")/100)))</f>
        <v/>
      </c>
    </row>
    <row r="488" spans="14:14">
      <c r="N488" s="109" t="str">
        <f>IF(RIGHT(J488,2)="SU","Ermittlung EEG-Umlage erfolgt durch ÜNB",IF(COUNTBLANK(L488:M488)=0,"nur max. eine Angabe in den Spalte L oder Spalte M möglich",IF(OR(ISBLANK(J488),K488=0),"",IF(K488&gt;0,K488*IF(ISBLANK(VLOOKUP(J488,Umlagekategorien!$B$31:$J$45,9,FALSE)),MIN(L488:M488),VLOOKUP(J488,Umlagekategorien!$B$31:$J$45,9,FALSE)),"")/100)))</f>
        <v/>
      </c>
    </row>
    <row r="489" spans="14:14">
      <c r="N489" s="109" t="str">
        <f>IF(RIGHT(J489,2)="SU","Ermittlung EEG-Umlage erfolgt durch ÜNB",IF(COUNTBLANK(L489:M489)=0,"nur max. eine Angabe in den Spalte L oder Spalte M möglich",IF(OR(ISBLANK(J489),K489=0),"",IF(K489&gt;0,K489*IF(ISBLANK(VLOOKUP(J489,Umlagekategorien!$B$31:$J$45,9,FALSE)),MIN(L489:M489),VLOOKUP(J489,Umlagekategorien!$B$31:$J$45,9,FALSE)),"")/100)))</f>
        <v/>
      </c>
    </row>
    <row r="490" spans="14:14">
      <c r="N490" s="109" t="str">
        <f>IF(RIGHT(J490,2)="SU","Ermittlung EEG-Umlage erfolgt durch ÜNB",IF(COUNTBLANK(L490:M490)=0,"nur max. eine Angabe in den Spalte L oder Spalte M möglich",IF(OR(ISBLANK(J490),K490=0),"",IF(K490&gt;0,K490*IF(ISBLANK(VLOOKUP(J490,Umlagekategorien!$B$31:$J$45,9,FALSE)),MIN(L490:M490),VLOOKUP(J490,Umlagekategorien!$B$31:$J$45,9,FALSE)),"")/100)))</f>
        <v/>
      </c>
    </row>
    <row r="491" spans="14:14">
      <c r="N491" s="109" t="str">
        <f>IF(RIGHT(J491,2)="SU","Ermittlung EEG-Umlage erfolgt durch ÜNB",IF(COUNTBLANK(L491:M491)=0,"nur max. eine Angabe in den Spalte L oder Spalte M möglich",IF(OR(ISBLANK(J491),K491=0),"",IF(K491&gt;0,K491*IF(ISBLANK(VLOOKUP(J491,Umlagekategorien!$B$31:$J$45,9,FALSE)),MIN(L491:M491),VLOOKUP(J491,Umlagekategorien!$B$31:$J$45,9,FALSE)),"")/100)))</f>
        <v/>
      </c>
    </row>
    <row r="492" spans="14:14">
      <c r="N492" s="109" t="str">
        <f>IF(RIGHT(J492,2)="SU","Ermittlung EEG-Umlage erfolgt durch ÜNB",IF(COUNTBLANK(L492:M492)=0,"nur max. eine Angabe in den Spalte L oder Spalte M möglich",IF(OR(ISBLANK(J492),K492=0),"",IF(K492&gt;0,K492*IF(ISBLANK(VLOOKUP(J492,Umlagekategorien!$B$31:$J$45,9,FALSE)),MIN(L492:M492),VLOOKUP(J492,Umlagekategorien!$B$31:$J$45,9,FALSE)),"")/100)))</f>
        <v/>
      </c>
    </row>
    <row r="493" spans="14:14">
      <c r="N493" s="109" t="str">
        <f>IF(RIGHT(J493,2)="SU","Ermittlung EEG-Umlage erfolgt durch ÜNB",IF(COUNTBLANK(L493:M493)=0,"nur max. eine Angabe in den Spalte L oder Spalte M möglich",IF(OR(ISBLANK(J493),K493=0),"",IF(K493&gt;0,K493*IF(ISBLANK(VLOOKUP(J493,Umlagekategorien!$B$31:$J$45,9,FALSE)),MIN(L493:M493),VLOOKUP(J493,Umlagekategorien!$B$31:$J$45,9,FALSE)),"")/100)))</f>
        <v/>
      </c>
    </row>
    <row r="494" spans="14:14">
      <c r="N494" s="109" t="str">
        <f>IF(RIGHT(J494,2)="SU","Ermittlung EEG-Umlage erfolgt durch ÜNB",IF(COUNTBLANK(L494:M494)=0,"nur max. eine Angabe in den Spalte L oder Spalte M möglich",IF(OR(ISBLANK(J494),K494=0),"",IF(K494&gt;0,K494*IF(ISBLANK(VLOOKUP(J494,Umlagekategorien!$B$31:$J$45,9,FALSE)),MIN(L494:M494),VLOOKUP(J494,Umlagekategorien!$B$31:$J$45,9,FALSE)),"")/100)))</f>
        <v/>
      </c>
    </row>
    <row r="495" spans="14:14">
      <c r="N495" s="109" t="str">
        <f>IF(RIGHT(J495,2)="SU","Ermittlung EEG-Umlage erfolgt durch ÜNB",IF(COUNTBLANK(L495:M495)=0,"nur max. eine Angabe in den Spalte L oder Spalte M möglich",IF(OR(ISBLANK(J495),K495=0),"",IF(K495&gt;0,K495*IF(ISBLANK(VLOOKUP(J495,Umlagekategorien!$B$31:$J$45,9,FALSE)),MIN(L495:M495),VLOOKUP(J495,Umlagekategorien!$B$31:$J$45,9,FALSE)),"")/100)))</f>
        <v/>
      </c>
    </row>
    <row r="496" spans="14:14">
      <c r="N496" s="109" t="str">
        <f>IF(RIGHT(J496,2)="SU","Ermittlung EEG-Umlage erfolgt durch ÜNB",IF(COUNTBLANK(L496:M496)=0,"nur max. eine Angabe in den Spalte L oder Spalte M möglich",IF(OR(ISBLANK(J496),K496=0),"",IF(K496&gt;0,K496*IF(ISBLANK(VLOOKUP(J496,Umlagekategorien!$B$31:$J$45,9,FALSE)),MIN(L496:M496),VLOOKUP(J496,Umlagekategorien!$B$31:$J$45,9,FALSE)),"")/100)))</f>
        <v/>
      </c>
    </row>
    <row r="497" spans="14:14">
      <c r="N497" s="109" t="str">
        <f>IF(RIGHT(J497,2)="SU","Ermittlung EEG-Umlage erfolgt durch ÜNB",IF(COUNTBLANK(L497:M497)=0,"nur max. eine Angabe in den Spalte L oder Spalte M möglich",IF(OR(ISBLANK(J497),K497=0),"",IF(K497&gt;0,K497*IF(ISBLANK(VLOOKUP(J497,Umlagekategorien!$B$31:$J$45,9,FALSE)),MIN(L497:M497),VLOOKUP(J497,Umlagekategorien!$B$31:$J$45,9,FALSE)),"")/100)))</f>
        <v/>
      </c>
    </row>
    <row r="498" spans="14:14">
      <c r="N498" s="109" t="str">
        <f>IF(RIGHT(J498,2)="SU","Ermittlung EEG-Umlage erfolgt durch ÜNB",IF(COUNTBLANK(L498:M498)=0,"nur max. eine Angabe in den Spalte L oder Spalte M möglich",IF(OR(ISBLANK(J498),K498=0),"",IF(K498&gt;0,K498*IF(ISBLANK(VLOOKUP(J498,Umlagekategorien!$B$31:$J$45,9,FALSE)),MIN(L498:M498),VLOOKUP(J498,Umlagekategorien!$B$31:$J$45,9,FALSE)),"")/100)))</f>
        <v/>
      </c>
    </row>
    <row r="499" spans="14:14">
      <c r="N499" s="109" t="str">
        <f>IF(RIGHT(J499,2)="SU","Ermittlung EEG-Umlage erfolgt durch ÜNB",IF(COUNTBLANK(L499:M499)=0,"nur max. eine Angabe in den Spalte L oder Spalte M möglich",IF(OR(ISBLANK(J499),K499=0),"",IF(K499&gt;0,K499*IF(ISBLANK(VLOOKUP(J499,Umlagekategorien!$B$31:$J$45,9,FALSE)),MIN(L499:M499),VLOOKUP(J499,Umlagekategorien!$B$31:$J$45,9,FALSE)),"")/100)))</f>
        <v/>
      </c>
    </row>
    <row r="500" spans="14:14">
      <c r="N500" s="109" t="str">
        <f>IF(RIGHT(J500,2)="SU","Ermittlung EEG-Umlage erfolgt durch ÜNB",IF(COUNTBLANK(L500:M500)=0,"nur max. eine Angabe in den Spalte L oder Spalte M möglich",IF(OR(ISBLANK(J500),K500=0),"",IF(K500&gt;0,K500*IF(ISBLANK(VLOOKUP(J500,Umlagekategorien!$B$31:$J$45,9,FALSE)),MIN(L500:M500),VLOOKUP(J500,Umlagekategorien!$B$31:$J$45,9,FALSE)),"")/100)))</f>
        <v/>
      </c>
    </row>
  </sheetData>
  <sheetProtection selectLockedCells="1"/>
  <conditionalFormatting sqref="L4:L1048576">
    <cfRule type="expression" dxfId="29" priority="59">
      <formula>J4="BA10342--INDIV"</formula>
    </cfRule>
    <cfRule type="expression" dxfId="28" priority="61">
      <formula>J4="BA10332--INDIV"</formula>
    </cfRule>
    <cfRule type="expression" dxfId="27" priority="62">
      <formula>J4="BA10331--INDIV"</formula>
    </cfRule>
  </conditionalFormatting>
  <conditionalFormatting sqref="M4:M1048576">
    <cfRule type="expression" dxfId="26" priority="17">
      <formula>J4="BA6111-----RED"</formula>
    </cfRule>
  </conditionalFormatting>
  <conditionalFormatting sqref="M4:M1048576">
    <cfRule type="expression" dxfId="25" priority="16">
      <formula>J4="BA6111-----RED"</formula>
    </cfRule>
  </conditionalFormatting>
  <conditionalFormatting sqref="L1:L3">
    <cfRule type="expression" dxfId="24" priority="13">
      <formula>J1="BA10342--INDIV"</formula>
    </cfRule>
    <cfRule type="expression" dxfId="23" priority="14">
      <formula>J1="BA10332--INDIV"</formula>
    </cfRule>
    <cfRule type="expression" dxfId="22" priority="15">
      <formula>J1="BA10331--INDIV"</formula>
    </cfRule>
  </conditionalFormatting>
  <conditionalFormatting sqref="A3">
    <cfRule type="expression" dxfId="21" priority="12">
      <formula>XEX3="BA10331--INDIV"</formula>
    </cfRule>
  </conditionalFormatting>
  <conditionalFormatting sqref="A3">
    <cfRule type="expression" dxfId="20" priority="11">
      <formula>XEX3="BA10332--INDIV"</formula>
    </cfRule>
  </conditionalFormatting>
  <conditionalFormatting sqref="A3">
    <cfRule type="expression" dxfId="19" priority="10">
      <formula>XEX3="BA10342--INDIV"</formula>
    </cfRule>
  </conditionalFormatting>
  <conditionalFormatting sqref="C3">
    <cfRule type="expression" dxfId="18" priority="9">
      <formula>A3="BA10331--INDIV"</formula>
    </cfRule>
  </conditionalFormatting>
  <conditionalFormatting sqref="C3">
    <cfRule type="expression" dxfId="17" priority="8">
      <formula>A3="BA10332--INDIV"</formula>
    </cfRule>
  </conditionalFormatting>
  <conditionalFormatting sqref="C3">
    <cfRule type="expression" dxfId="16" priority="7">
      <formula>A3="BA10342--INDIV"</formula>
    </cfRule>
  </conditionalFormatting>
  <conditionalFormatting sqref="E3">
    <cfRule type="expression" dxfId="15" priority="6">
      <formula>C3="BA10331--INDIV"</formula>
    </cfRule>
  </conditionalFormatting>
  <conditionalFormatting sqref="E3">
    <cfRule type="expression" dxfId="14" priority="5">
      <formula>C3="BA10332--INDIV"</formula>
    </cfRule>
  </conditionalFormatting>
  <conditionalFormatting sqref="E3">
    <cfRule type="expression" dxfId="13" priority="4">
      <formula>C3="BA10342--INDIV"</formula>
    </cfRule>
  </conditionalFormatting>
  <conditionalFormatting sqref="F3:K3">
    <cfRule type="expression" dxfId="12" priority="3">
      <formula>D3="BA10331--INDIV"</formula>
    </cfRule>
  </conditionalFormatting>
  <conditionalFormatting sqref="F3:K3">
    <cfRule type="expression" dxfId="11" priority="2">
      <formula>D3="BA10332--INDIV"</formula>
    </cfRule>
  </conditionalFormatting>
  <conditionalFormatting sqref="F3:K3">
    <cfRule type="expression" dxfId="10" priority="1">
      <formula>D3="BA10342--INDIV"</formula>
    </cfRule>
  </conditionalFormatting>
  <dataValidations count="1">
    <dataValidation type="list" showInputMessage="1" showErrorMessage="1" sqref="J4:J1048576">
      <formula1>Kategorien_BesAr</formula1>
    </dataValidation>
  </dataValidations>
  <pageMargins left="0.59055118110236227" right="0.59055118110236227" top="0.59055118110236227" bottom="0.59055118110236227" header="0.31496062992125984" footer="0.31496062992125984"/>
  <pageSetup paperSize="9"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Umlagekategorien!$R$32:$R$37</xm:f>
          </x14:formula1>
          <xm:sqref>M4:M1048576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P500"/>
  <sheetViews>
    <sheetView zoomScaleNormal="100" workbookViewId="0">
      <selection activeCell="A4" sqref="A4:O27"/>
    </sheetView>
  </sheetViews>
  <sheetFormatPr baseColWidth="10" defaultRowHeight="11.25"/>
  <cols>
    <col min="1" max="1" width="26" style="399" customWidth="1"/>
    <col min="2" max="2" width="12" style="397" customWidth="1"/>
    <col min="3" max="3" width="10.42578125" style="398" customWidth="1"/>
    <col min="4" max="4" width="15" style="397" customWidth="1"/>
    <col min="5" max="5" width="34.42578125" style="397" customWidth="1"/>
    <col min="6" max="6" width="29.42578125" style="396" customWidth="1"/>
    <col min="7" max="7" width="38.7109375" style="395" customWidth="1"/>
    <col min="8" max="8" width="18" style="394" customWidth="1"/>
    <col min="9" max="9" width="13.5703125" style="393" customWidth="1"/>
    <col min="10" max="10" width="14.140625" style="392" customWidth="1"/>
    <col min="11" max="11" width="14.5703125" style="483" customWidth="1"/>
    <col min="12" max="12" width="23.85546875" style="452" customWidth="1"/>
    <col min="13" max="13" width="15.5703125" style="453" customWidth="1"/>
    <col min="14" max="14" width="12.5703125" style="454" bestFit="1" customWidth="1"/>
    <col min="15" max="15" width="17.28515625" style="455" customWidth="1"/>
    <col min="16" max="16" width="11.42578125" style="484"/>
    <col min="17" max="16384" width="11.42578125" style="391"/>
  </cols>
  <sheetData>
    <row r="1" spans="1:16" ht="19.5" customHeight="1" thickBot="1">
      <c r="A1" s="487" t="s">
        <v>379</v>
      </c>
      <c r="B1" s="485"/>
      <c r="C1" s="485"/>
      <c r="D1" s="485"/>
      <c r="E1" s="485"/>
      <c r="F1" s="485"/>
      <c r="G1" s="485"/>
      <c r="H1" s="485"/>
      <c r="I1" s="485"/>
      <c r="J1" s="485"/>
      <c r="K1" s="486"/>
      <c r="L1" s="415"/>
      <c r="M1" s="391"/>
      <c r="N1" s="391"/>
      <c r="O1" s="391"/>
    </row>
    <row r="2" spans="1:16" ht="56.25" customHeight="1" thickBot="1">
      <c r="A2" s="456" t="s">
        <v>378</v>
      </c>
      <c r="B2" s="414" t="s">
        <v>377</v>
      </c>
      <c r="C2" s="413" t="s">
        <v>376</v>
      </c>
      <c r="D2" s="413" t="s">
        <v>375</v>
      </c>
      <c r="E2" s="410" t="s">
        <v>374</v>
      </c>
      <c r="F2" s="412" t="s">
        <v>372</v>
      </c>
      <c r="G2" s="411" t="s">
        <v>371</v>
      </c>
      <c r="H2" s="409" t="s">
        <v>370</v>
      </c>
      <c r="I2" s="410" t="s">
        <v>369</v>
      </c>
      <c r="J2" s="409" t="s">
        <v>368</v>
      </c>
      <c r="K2" s="408" t="s">
        <v>367</v>
      </c>
      <c r="L2" s="408" t="s">
        <v>366</v>
      </c>
      <c r="M2" s="371" t="s">
        <v>59</v>
      </c>
      <c r="N2" s="371" t="s">
        <v>195</v>
      </c>
      <c r="O2" s="457" t="s">
        <v>5</v>
      </c>
    </row>
    <row r="3" spans="1:16" ht="34.5" thickBot="1">
      <c r="A3" s="406" t="s">
        <v>364</v>
      </c>
      <c r="B3" s="402" t="s">
        <v>365</v>
      </c>
      <c r="C3" s="407" t="s">
        <v>365</v>
      </c>
      <c r="D3" s="402" t="s">
        <v>364</v>
      </c>
      <c r="E3" s="402" t="s">
        <v>362</v>
      </c>
      <c r="F3" s="405" t="s">
        <v>363</v>
      </c>
      <c r="G3" s="404" t="s">
        <v>362</v>
      </c>
      <c r="H3" s="402" t="s">
        <v>361</v>
      </c>
      <c r="I3" s="403" t="s">
        <v>360</v>
      </c>
      <c r="J3" s="402" t="s">
        <v>360</v>
      </c>
      <c r="K3" s="401" t="s">
        <v>359</v>
      </c>
      <c r="L3" s="400" t="s">
        <v>858</v>
      </c>
      <c r="M3" s="370" t="s">
        <v>362</v>
      </c>
      <c r="N3" s="371" t="s">
        <v>859</v>
      </c>
      <c r="O3" s="371" t="s">
        <v>103</v>
      </c>
    </row>
    <row r="4" spans="1:16">
      <c r="P4" s="484">
        <f>IF(OR(M4="BA10331--INDIV",M4="BA10332--INDIV",M4="BA10342--INDIV"),SUMIFS('Strommengen nach §§ 63-69_103'!L:L,'Strommengen nach §§ 63-69_103'!J:J,M4,'Strommengen nach §§ 63-69_103'!A:A,L4)/100*N4,0)</f>
        <v>0</v>
      </c>
    </row>
    <row r="5" spans="1:16">
      <c r="P5" s="484">
        <f>IF(OR(M5="BA10331--INDIV",M5="BA10332--INDIV",M5="BA10342--INDIV"),SUMIFS('Strommengen nach §§ 63-69_103'!L:L,'Strommengen nach §§ 63-69_103'!J:J,M5,'Strommengen nach §§ 63-69_103'!A:A,L5)/100*N5,0)</f>
        <v>0</v>
      </c>
    </row>
    <row r="6" spans="1:16">
      <c r="P6" s="484">
        <f>IF(OR(M6="BA10331--INDIV",M6="BA10332--INDIV",M6="BA10342--INDIV"),SUMIFS('Strommengen nach §§ 63-69_103'!L:L,'Strommengen nach §§ 63-69_103'!J:J,M6,'Strommengen nach §§ 63-69_103'!A:A,L6)/100*N6,0)</f>
        <v>0</v>
      </c>
    </row>
    <row r="7" spans="1:16">
      <c r="P7" s="484">
        <f>IF(OR(M7="BA10331--INDIV",M7="BA10332--INDIV",M7="BA10342--INDIV"),SUMIFS('Strommengen nach §§ 63-69_103'!L:L,'Strommengen nach §§ 63-69_103'!J:J,M7,'Strommengen nach §§ 63-69_103'!A:A,L7)/100*N7,0)</f>
        <v>0</v>
      </c>
    </row>
    <row r="8" spans="1:16">
      <c r="P8" s="484">
        <f>IF(OR(M8="BA10331--INDIV",M8="BA10332--INDIV",M8="BA10342--INDIV"),SUMIFS('Strommengen nach §§ 63-69_103'!L:L,'Strommengen nach §§ 63-69_103'!J:J,M8,'Strommengen nach §§ 63-69_103'!A:A,L8)/100*N8,0)</f>
        <v>0</v>
      </c>
    </row>
    <row r="9" spans="1:16">
      <c r="P9" s="484">
        <f>IF(OR(M9="BA10331--INDIV",M9="BA10332--INDIV",M9="BA10342--INDIV"),SUMIFS('Strommengen nach §§ 63-69_103'!L:L,'Strommengen nach §§ 63-69_103'!J:J,M9,'Strommengen nach §§ 63-69_103'!A:A,L9)/100*N9,0)</f>
        <v>0</v>
      </c>
    </row>
    <row r="10" spans="1:16">
      <c r="P10" s="484">
        <f>IF(OR(M10="BA10331--INDIV",M10="BA10332--INDIV",M10="BA10342--INDIV"),SUMIFS('Strommengen nach §§ 63-69_103'!L:L,'Strommengen nach §§ 63-69_103'!J:J,M10,'Strommengen nach §§ 63-69_103'!A:A,L10)/100*N10,0)</f>
        <v>0</v>
      </c>
    </row>
    <row r="11" spans="1:16">
      <c r="P11" s="484">
        <f>IF(OR(M11="BA10331--INDIV",M11="BA10332--INDIV",M11="BA10342--INDIV"),SUMIFS('Strommengen nach §§ 63-69_103'!L:L,'Strommengen nach §§ 63-69_103'!J:J,M11,'Strommengen nach §§ 63-69_103'!A:A,L11)/100*N11,0)</f>
        <v>0</v>
      </c>
    </row>
    <row r="12" spans="1:16">
      <c r="P12" s="484">
        <f>IF(OR(M12="BA10331--INDIV",M12="BA10332--INDIV",M12="BA10342--INDIV"),SUMIFS('Strommengen nach §§ 63-69_103'!L:L,'Strommengen nach §§ 63-69_103'!J:J,M12,'Strommengen nach §§ 63-69_103'!A:A,L12)/100*N12,0)</f>
        <v>0</v>
      </c>
    </row>
    <row r="13" spans="1:16">
      <c r="P13" s="484">
        <f>IF(OR(M13="BA10331--INDIV",M13="BA10332--INDIV",M13="BA10342--INDIV"),SUMIFS('Strommengen nach §§ 63-69_103'!L:L,'Strommengen nach §§ 63-69_103'!J:J,M13,'Strommengen nach §§ 63-69_103'!A:A,L13)/100*N13,0)</f>
        <v>0</v>
      </c>
    </row>
    <row r="14" spans="1:16">
      <c r="P14" s="484">
        <f>IF(OR(M14="BA10331--INDIV",M14="BA10332--INDIV",M14="BA10342--INDIV"),SUMIFS('Strommengen nach §§ 63-69_103'!L:L,'Strommengen nach §§ 63-69_103'!J:J,M14,'Strommengen nach §§ 63-69_103'!A:A,L14)/100*N14,0)</f>
        <v>0</v>
      </c>
    </row>
    <row r="15" spans="1:16">
      <c r="P15" s="484">
        <f>IF(OR(M15="BA10331--INDIV",M15="BA10332--INDIV",M15="BA10342--INDIV"),SUMIFS('Strommengen nach §§ 63-69_103'!L:L,'Strommengen nach §§ 63-69_103'!J:J,M15,'Strommengen nach §§ 63-69_103'!A:A,L15)/100*N15,0)</f>
        <v>0</v>
      </c>
    </row>
    <row r="16" spans="1:16">
      <c r="P16" s="484">
        <f>IF(OR(M16="BA10331--INDIV",M16="BA10332--INDIV",M16="BA10342--INDIV"),SUMIFS('Strommengen nach §§ 63-69_103'!L:L,'Strommengen nach §§ 63-69_103'!J:J,M16,'Strommengen nach §§ 63-69_103'!A:A,L16)/100*N16,0)</f>
        <v>0</v>
      </c>
    </row>
    <row r="17" spans="16:16">
      <c r="P17" s="484">
        <f>IF(OR(M17="BA10331--INDIV",M17="BA10332--INDIV",M17="BA10342--INDIV"),SUMIFS('Strommengen nach §§ 63-69_103'!L:L,'Strommengen nach §§ 63-69_103'!J:J,M17,'Strommengen nach §§ 63-69_103'!A:A,L17)/100*N17,0)</f>
        <v>0</v>
      </c>
    </row>
    <row r="18" spans="16:16">
      <c r="P18" s="484">
        <f>IF(OR(M18="BA10331--INDIV",M18="BA10332--INDIV",M18="BA10342--INDIV"),SUMIFS('Strommengen nach §§ 63-69_103'!L:L,'Strommengen nach §§ 63-69_103'!J:J,M18,'Strommengen nach §§ 63-69_103'!A:A,L18)/100*N18,0)</f>
        <v>0</v>
      </c>
    </row>
    <row r="19" spans="16:16">
      <c r="P19" s="484">
        <f>IF(OR(M19="BA10331--INDIV",M19="BA10332--INDIV",M19="BA10342--INDIV"),SUMIFS('Strommengen nach §§ 63-69_103'!L:L,'Strommengen nach §§ 63-69_103'!J:J,M19,'Strommengen nach §§ 63-69_103'!A:A,L19)/100*N19,0)</f>
        <v>0</v>
      </c>
    </row>
    <row r="20" spans="16:16">
      <c r="P20" s="484">
        <f>IF(OR(M20="BA10331--INDIV",M20="BA10332--INDIV",M20="BA10342--INDIV"),SUMIFS('Strommengen nach §§ 63-69_103'!L:L,'Strommengen nach §§ 63-69_103'!J:J,M20,'Strommengen nach §§ 63-69_103'!A:A,L20)/100*N20,0)</f>
        <v>0</v>
      </c>
    </row>
    <row r="21" spans="16:16">
      <c r="P21" s="484">
        <f>IF(OR(M21="BA10331--INDIV",M21="BA10332--INDIV",M21="BA10342--INDIV"),SUMIFS('Strommengen nach §§ 63-69_103'!L:L,'Strommengen nach §§ 63-69_103'!J:J,M21,'Strommengen nach §§ 63-69_103'!A:A,L21)/100*N21,0)</f>
        <v>0</v>
      </c>
    </row>
    <row r="22" spans="16:16">
      <c r="P22" s="484">
        <f>IF(OR(M22="BA10331--INDIV",M22="BA10332--INDIV",M22="BA10342--INDIV"),SUMIFS('Strommengen nach §§ 63-69_103'!L:L,'Strommengen nach §§ 63-69_103'!J:J,M22,'Strommengen nach §§ 63-69_103'!A:A,L22)/100*N22,0)</f>
        <v>0</v>
      </c>
    </row>
    <row r="23" spans="16:16">
      <c r="P23" s="484">
        <f>IF(OR(M23="BA10331--INDIV",M23="BA10332--INDIV",M23="BA10342--INDIV"),SUMIFS('Strommengen nach §§ 63-69_103'!L:L,'Strommengen nach §§ 63-69_103'!J:J,M23,'Strommengen nach §§ 63-69_103'!A:A,L23)/100*N23,0)</f>
        <v>0</v>
      </c>
    </row>
    <row r="24" spans="16:16">
      <c r="P24" s="484">
        <f>IF(OR(M24="BA10331--INDIV",M24="BA10332--INDIV",M24="BA10342--INDIV"),SUMIFS('Strommengen nach §§ 63-69_103'!L:L,'Strommengen nach §§ 63-69_103'!J:J,M24,'Strommengen nach §§ 63-69_103'!A:A,L24)/100*N24,0)</f>
        <v>0</v>
      </c>
    </row>
    <row r="25" spans="16:16">
      <c r="P25" s="484">
        <f>IF(OR(M25="BA10331--INDIV",M25="BA10332--INDIV",M25="BA10342--INDIV"),SUMIFS('Strommengen nach §§ 63-69_103'!L:L,'Strommengen nach §§ 63-69_103'!J:J,M25,'Strommengen nach §§ 63-69_103'!A:A,L25)/100*N25,0)</f>
        <v>0</v>
      </c>
    </row>
    <row r="26" spans="16:16">
      <c r="P26" s="484">
        <f>IF(OR(M26="BA10331--INDIV",M26="BA10332--INDIV",M26="BA10342--INDIV"),SUMIFS('Strommengen nach §§ 63-69_103'!L:L,'Strommengen nach §§ 63-69_103'!J:J,M26,'Strommengen nach §§ 63-69_103'!A:A,L26)/100*N26,0)</f>
        <v>0</v>
      </c>
    </row>
    <row r="27" spans="16:16">
      <c r="P27" s="484">
        <f>IF(OR(M27="BA10331--INDIV",M27="BA10332--INDIV",M27="BA10342--INDIV"),SUMIFS('Strommengen nach §§ 63-69_103'!L:L,'Strommengen nach §§ 63-69_103'!J:J,M27,'Strommengen nach §§ 63-69_103'!A:A,L27)/100*N27,0)</f>
        <v>0</v>
      </c>
    </row>
    <row r="28" spans="16:16">
      <c r="P28" s="484">
        <f>IF(OR(M28="BA10331--INDIV",M28="BA10332--INDIV",M28="BA10342--INDIV"),SUMIFS('Strommengen nach §§ 63-69_103'!L:L,'Strommengen nach §§ 63-69_103'!J:J,M28,'Strommengen nach §§ 63-69_103'!A:A,L28)/100*N28,0)</f>
        <v>0</v>
      </c>
    </row>
    <row r="29" spans="16:16">
      <c r="P29" s="484">
        <f>IF(OR(M29="BA10331--INDIV",M29="BA10332--INDIV",M29="BA10342--INDIV"),SUMIFS('Strommengen nach §§ 63-69_103'!L:L,'Strommengen nach §§ 63-69_103'!J:J,M29,'Strommengen nach §§ 63-69_103'!A:A,L29)/100*N29,0)</f>
        <v>0</v>
      </c>
    </row>
    <row r="30" spans="16:16">
      <c r="P30" s="484">
        <f>IF(OR(M30="BA10331--INDIV",M30="BA10332--INDIV",M30="BA10342--INDIV"),SUMIFS('Strommengen nach §§ 63-69_103'!L:L,'Strommengen nach §§ 63-69_103'!J:J,M30,'Strommengen nach §§ 63-69_103'!A:A,L30)/100*N30,0)</f>
        <v>0</v>
      </c>
    </row>
    <row r="31" spans="16:16">
      <c r="P31" s="484">
        <f>IF(OR(M31="BA10331--INDIV",M31="BA10332--INDIV",M31="BA10342--INDIV"),SUMIFS('Strommengen nach §§ 63-69_103'!L:L,'Strommengen nach §§ 63-69_103'!J:J,M31,'Strommengen nach §§ 63-69_103'!A:A,L31)/100*N31,0)</f>
        <v>0</v>
      </c>
    </row>
    <row r="32" spans="16:16">
      <c r="P32" s="484">
        <f>IF(OR(M32="BA10331--INDIV",M32="BA10332--INDIV",M32="BA10342--INDIV"),SUMIFS('Strommengen nach §§ 63-69_103'!L:L,'Strommengen nach §§ 63-69_103'!J:J,M32,'Strommengen nach §§ 63-69_103'!A:A,L32)/100*N32,0)</f>
        <v>0</v>
      </c>
    </row>
    <row r="33" spans="16:16">
      <c r="P33" s="484">
        <f>IF(OR(M33="BA10331--INDIV",M33="BA10332--INDIV",M33="BA10342--INDIV"),SUMIFS('Strommengen nach §§ 63-69_103'!L:L,'Strommengen nach §§ 63-69_103'!J:J,M33,'Strommengen nach §§ 63-69_103'!A:A,L33)/100*N33,0)</f>
        <v>0</v>
      </c>
    </row>
    <row r="34" spans="16:16">
      <c r="P34" s="484">
        <f>IF(OR(M34="BA10331--INDIV",M34="BA10332--INDIV",M34="BA10342--INDIV"),SUMIFS('Strommengen nach §§ 63-69_103'!L:L,'Strommengen nach §§ 63-69_103'!J:J,M34,'Strommengen nach §§ 63-69_103'!A:A,L34)/100*N34,0)</f>
        <v>0</v>
      </c>
    </row>
    <row r="35" spans="16:16">
      <c r="P35" s="484">
        <f>IF(OR(M35="BA10331--INDIV",M35="BA10332--INDIV",M35="BA10342--INDIV"),SUMIFS('Strommengen nach §§ 63-69_103'!L:L,'Strommengen nach §§ 63-69_103'!J:J,M35,'Strommengen nach §§ 63-69_103'!A:A,L35)/100*N35,0)</f>
        <v>0</v>
      </c>
    </row>
    <row r="36" spans="16:16">
      <c r="P36" s="484">
        <f>IF(OR(M36="BA10331--INDIV",M36="BA10332--INDIV",M36="BA10342--INDIV"),SUMIFS('Strommengen nach §§ 63-69_103'!L:L,'Strommengen nach §§ 63-69_103'!J:J,M36,'Strommengen nach §§ 63-69_103'!A:A,L36)/100*N36,0)</f>
        <v>0</v>
      </c>
    </row>
    <row r="37" spans="16:16">
      <c r="P37" s="484">
        <f>IF(OR(M37="BA10331--INDIV",M37="BA10332--INDIV",M37="BA10342--INDIV"),SUMIFS('Strommengen nach §§ 63-69_103'!L:L,'Strommengen nach §§ 63-69_103'!J:J,M37,'Strommengen nach §§ 63-69_103'!A:A,L37)/100*N37,0)</f>
        <v>0</v>
      </c>
    </row>
    <row r="38" spans="16:16">
      <c r="P38" s="484">
        <f>IF(OR(M38="BA10331--INDIV",M38="BA10332--INDIV",M38="BA10342--INDIV"),SUMIFS('Strommengen nach §§ 63-69_103'!L:L,'Strommengen nach §§ 63-69_103'!J:J,M38,'Strommengen nach §§ 63-69_103'!A:A,L38)/100*N38,0)</f>
        <v>0</v>
      </c>
    </row>
    <row r="39" spans="16:16">
      <c r="P39" s="484">
        <f>IF(OR(M39="BA10331--INDIV",M39="BA10332--INDIV",M39="BA10342--INDIV"),SUMIFS('Strommengen nach §§ 63-69_103'!L:L,'Strommengen nach §§ 63-69_103'!J:J,M39,'Strommengen nach §§ 63-69_103'!A:A,L39)/100*N39,0)</f>
        <v>0</v>
      </c>
    </row>
    <row r="40" spans="16:16">
      <c r="P40" s="484">
        <f>IF(OR(M40="BA10331--INDIV",M40="BA10332--INDIV",M40="BA10342--INDIV"),SUMIFS('Strommengen nach §§ 63-69_103'!L:L,'Strommengen nach §§ 63-69_103'!J:J,M40,'Strommengen nach §§ 63-69_103'!A:A,L40)/100*N40,0)</f>
        <v>0</v>
      </c>
    </row>
    <row r="41" spans="16:16">
      <c r="P41" s="484">
        <f>IF(OR(M41="BA10331--INDIV",M41="BA10332--INDIV",M41="BA10342--INDIV"),SUMIFS('Strommengen nach §§ 63-69_103'!L:L,'Strommengen nach §§ 63-69_103'!J:J,M41,'Strommengen nach §§ 63-69_103'!A:A,L41)/100*N41,0)</f>
        <v>0</v>
      </c>
    </row>
    <row r="42" spans="16:16">
      <c r="P42" s="484">
        <f>IF(OR(M42="BA10331--INDIV",M42="BA10332--INDIV",M42="BA10342--INDIV"),SUMIFS('Strommengen nach §§ 63-69_103'!L:L,'Strommengen nach §§ 63-69_103'!J:J,M42,'Strommengen nach §§ 63-69_103'!A:A,L42)/100*N42,0)</f>
        <v>0</v>
      </c>
    </row>
    <row r="43" spans="16:16">
      <c r="P43" s="484">
        <f>IF(OR(M43="BA10331--INDIV",M43="BA10332--INDIV",M43="BA10342--INDIV"),SUMIFS('Strommengen nach §§ 63-69_103'!L:L,'Strommengen nach §§ 63-69_103'!J:J,M43,'Strommengen nach §§ 63-69_103'!A:A,L43)/100*N43,0)</f>
        <v>0</v>
      </c>
    </row>
    <row r="44" spans="16:16">
      <c r="P44" s="484">
        <f>IF(OR(M44="BA10331--INDIV",M44="BA10332--INDIV",M44="BA10342--INDIV"),SUMIFS('Strommengen nach §§ 63-69_103'!L:L,'Strommengen nach §§ 63-69_103'!J:J,M44,'Strommengen nach §§ 63-69_103'!A:A,L44)/100*N44,0)</f>
        <v>0</v>
      </c>
    </row>
    <row r="45" spans="16:16">
      <c r="P45" s="484">
        <f>IF(OR(M45="BA10331--INDIV",M45="BA10332--INDIV",M45="BA10342--INDIV"),SUMIFS('Strommengen nach §§ 63-69_103'!L:L,'Strommengen nach §§ 63-69_103'!J:J,M45,'Strommengen nach §§ 63-69_103'!A:A,L45)/100*N45,0)</f>
        <v>0</v>
      </c>
    </row>
    <row r="46" spans="16:16">
      <c r="P46" s="484">
        <f>IF(OR(M46="BA10331--INDIV",M46="BA10332--INDIV",M46="BA10342--INDIV"),SUMIFS('Strommengen nach §§ 63-69_103'!L:L,'Strommengen nach §§ 63-69_103'!J:J,M46,'Strommengen nach §§ 63-69_103'!A:A,L46)/100*N46,0)</f>
        <v>0</v>
      </c>
    </row>
    <row r="47" spans="16:16">
      <c r="P47" s="484">
        <f>IF(OR(M47="BA10331--INDIV",M47="BA10332--INDIV",M47="BA10342--INDIV"),SUMIFS('Strommengen nach §§ 63-69_103'!L:L,'Strommengen nach §§ 63-69_103'!J:J,M47,'Strommengen nach §§ 63-69_103'!A:A,L47)/100*N47,0)</f>
        <v>0</v>
      </c>
    </row>
    <row r="48" spans="16:16">
      <c r="P48" s="484">
        <f>IF(OR(M48="BA10331--INDIV",M48="BA10332--INDIV",M48="BA10342--INDIV"),SUMIFS('Strommengen nach §§ 63-69_103'!L:L,'Strommengen nach §§ 63-69_103'!J:J,M48,'Strommengen nach §§ 63-69_103'!A:A,L48)/100*N48,0)</f>
        <v>0</v>
      </c>
    </row>
    <row r="49" spans="16:16">
      <c r="P49" s="484">
        <f>IF(OR(M49="BA10331--INDIV",M49="BA10332--INDIV",M49="BA10342--INDIV"),SUMIFS('Strommengen nach §§ 63-69_103'!L:L,'Strommengen nach §§ 63-69_103'!J:J,M49,'Strommengen nach §§ 63-69_103'!A:A,L49)/100*N49,0)</f>
        <v>0</v>
      </c>
    </row>
    <row r="50" spans="16:16">
      <c r="P50" s="484">
        <f>IF(OR(M50="BA10331--INDIV",M50="BA10332--INDIV",M50="BA10342--INDIV"),SUMIFS('Strommengen nach §§ 63-69_103'!L:L,'Strommengen nach §§ 63-69_103'!J:J,M50,'Strommengen nach §§ 63-69_103'!A:A,L50)/100*N50,0)</f>
        <v>0</v>
      </c>
    </row>
    <row r="51" spans="16:16">
      <c r="P51" s="484">
        <f>IF(OR(M51="BA10331--INDIV",M51="BA10332--INDIV",M51="BA10342--INDIV"),SUMIFS('Strommengen nach §§ 63-69_103'!L:L,'Strommengen nach §§ 63-69_103'!J:J,M51,'Strommengen nach §§ 63-69_103'!A:A,L51)/100*N51,0)</f>
        <v>0</v>
      </c>
    </row>
    <row r="52" spans="16:16">
      <c r="P52" s="484">
        <f>IF(OR(M52="BA10331--INDIV",M52="BA10332--INDIV",M52="BA10342--INDIV"),SUMIFS('Strommengen nach §§ 63-69_103'!L:L,'Strommengen nach §§ 63-69_103'!J:J,M52,'Strommengen nach §§ 63-69_103'!A:A,L52)/100*N52,0)</f>
        <v>0</v>
      </c>
    </row>
    <row r="53" spans="16:16">
      <c r="P53" s="484">
        <f>IF(OR(M53="BA10331--INDIV",M53="BA10332--INDIV",M53="BA10342--INDIV"),SUMIFS('Strommengen nach §§ 63-69_103'!L:L,'Strommengen nach §§ 63-69_103'!J:J,M53,'Strommengen nach §§ 63-69_103'!A:A,L53)/100*N53,0)</f>
        <v>0</v>
      </c>
    </row>
    <row r="54" spans="16:16">
      <c r="P54" s="484">
        <f>IF(OR(M54="BA10331--INDIV",M54="BA10332--INDIV",M54="BA10342--INDIV"),SUMIFS('Strommengen nach §§ 63-69_103'!L:L,'Strommengen nach §§ 63-69_103'!J:J,M54,'Strommengen nach §§ 63-69_103'!A:A,L54)/100*N54,0)</f>
        <v>0</v>
      </c>
    </row>
    <row r="55" spans="16:16">
      <c r="P55" s="484">
        <f>IF(OR(M55="BA10331--INDIV",M55="BA10332--INDIV",M55="BA10342--INDIV"),SUMIFS('Strommengen nach §§ 63-69_103'!L:L,'Strommengen nach §§ 63-69_103'!J:J,M55,'Strommengen nach §§ 63-69_103'!A:A,L55)/100*N55,0)</f>
        <v>0</v>
      </c>
    </row>
    <row r="56" spans="16:16">
      <c r="P56" s="484">
        <f>IF(OR(M56="BA10331--INDIV",M56="BA10332--INDIV",M56="BA10342--INDIV"),SUMIFS('Strommengen nach §§ 63-69_103'!L:L,'Strommengen nach §§ 63-69_103'!J:J,M56,'Strommengen nach §§ 63-69_103'!A:A,L56)/100*N56,0)</f>
        <v>0</v>
      </c>
    </row>
    <row r="57" spans="16:16">
      <c r="P57" s="484">
        <f>IF(OR(M57="BA10331--INDIV",M57="BA10332--INDIV",M57="BA10342--INDIV"),SUMIFS('Strommengen nach §§ 63-69_103'!L:L,'Strommengen nach §§ 63-69_103'!J:J,M57,'Strommengen nach §§ 63-69_103'!A:A,L57)/100*N57,0)</f>
        <v>0</v>
      </c>
    </row>
    <row r="58" spans="16:16">
      <c r="P58" s="484">
        <f>IF(OR(M58="BA10331--INDIV",M58="BA10332--INDIV",M58="BA10342--INDIV"),SUMIFS('Strommengen nach §§ 63-69_103'!L:L,'Strommengen nach §§ 63-69_103'!J:J,M58,'Strommengen nach §§ 63-69_103'!A:A,L58)/100*N58,0)</f>
        <v>0</v>
      </c>
    </row>
    <row r="59" spans="16:16">
      <c r="P59" s="484">
        <f>IF(OR(M59="BA10331--INDIV",M59="BA10332--INDIV",M59="BA10342--INDIV"),SUMIFS('Strommengen nach §§ 63-69_103'!L:L,'Strommengen nach §§ 63-69_103'!J:J,M59,'Strommengen nach §§ 63-69_103'!A:A,L59)/100*N59,0)</f>
        <v>0</v>
      </c>
    </row>
    <row r="60" spans="16:16">
      <c r="P60" s="484">
        <f>IF(OR(M60="BA10331--INDIV",M60="BA10332--INDIV",M60="BA10342--INDIV"),SUMIFS('Strommengen nach §§ 63-69_103'!L:L,'Strommengen nach §§ 63-69_103'!J:J,M60,'Strommengen nach §§ 63-69_103'!A:A,L60)/100*N60,0)</f>
        <v>0</v>
      </c>
    </row>
    <row r="61" spans="16:16">
      <c r="P61" s="484">
        <f>IF(OR(M61="BA10331--INDIV",M61="BA10332--INDIV",M61="BA10342--INDIV"),SUMIFS('Strommengen nach §§ 63-69_103'!L:L,'Strommengen nach §§ 63-69_103'!J:J,M61,'Strommengen nach §§ 63-69_103'!A:A,L61)/100*N61,0)</f>
        <v>0</v>
      </c>
    </row>
    <row r="62" spans="16:16">
      <c r="P62" s="484">
        <f>IF(OR(M62="BA10331--INDIV",M62="BA10332--INDIV",M62="BA10342--INDIV"),SUMIFS('Strommengen nach §§ 63-69_103'!L:L,'Strommengen nach §§ 63-69_103'!J:J,M62,'Strommengen nach §§ 63-69_103'!A:A,L62)/100*N62,0)</f>
        <v>0</v>
      </c>
    </row>
    <row r="63" spans="16:16">
      <c r="P63" s="484">
        <f>IF(OR(M63="BA10331--INDIV",M63="BA10332--INDIV",M63="BA10342--INDIV"),SUMIFS('Strommengen nach §§ 63-69_103'!L:L,'Strommengen nach §§ 63-69_103'!J:J,M63,'Strommengen nach §§ 63-69_103'!A:A,L63)/100*N63,0)</f>
        <v>0</v>
      </c>
    </row>
    <row r="64" spans="16:16">
      <c r="P64" s="484">
        <f>IF(OR(M64="BA10331--INDIV",M64="BA10332--INDIV",M64="BA10342--INDIV"),SUMIFS('Strommengen nach §§ 63-69_103'!L:L,'Strommengen nach §§ 63-69_103'!J:J,M64,'Strommengen nach §§ 63-69_103'!A:A,L64)/100*N64,0)</f>
        <v>0</v>
      </c>
    </row>
    <row r="65" spans="16:16">
      <c r="P65" s="484">
        <f>IF(OR(M65="BA10331--INDIV",M65="BA10332--INDIV",M65="BA10342--INDIV"),SUMIFS('Strommengen nach §§ 63-69_103'!L:L,'Strommengen nach §§ 63-69_103'!J:J,M65,'Strommengen nach §§ 63-69_103'!A:A,L65)/100*N65,0)</f>
        <v>0</v>
      </c>
    </row>
    <row r="66" spans="16:16">
      <c r="P66" s="484">
        <f>IF(OR(M66="BA10331--INDIV",M66="BA10332--INDIV",M66="BA10342--INDIV"),SUMIFS('Strommengen nach §§ 63-69_103'!L:L,'Strommengen nach §§ 63-69_103'!J:J,M66,'Strommengen nach §§ 63-69_103'!A:A,L66)/100*N66,0)</f>
        <v>0</v>
      </c>
    </row>
    <row r="67" spans="16:16">
      <c r="P67" s="484">
        <f>IF(OR(M67="BA10331--INDIV",M67="BA10332--INDIV",M67="BA10342--INDIV"),SUMIFS('Strommengen nach §§ 63-69_103'!L:L,'Strommengen nach §§ 63-69_103'!J:J,M67,'Strommengen nach §§ 63-69_103'!A:A,L67)/100*N67,0)</f>
        <v>0</v>
      </c>
    </row>
    <row r="68" spans="16:16">
      <c r="P68" s="484">
        <f>IF(OR(M68="BA10331--INDIV",M68="BA10332--INDIV",M68="BA10342--INDIV"),SUMIFS('Strommengen nach §§ 63-69_103'!L:L,'Strommengen nach §§ 63-69_103'!J:J,M68,'Strommengen nach §§ 63-69_103'!A:A,L68)/100*N68,0)</f>
        <v>0</v>
      </c>
    </row>
    <row r="69" spans="16:16">
      <c r="P69" s="484">
        <f>IF(OR(M69="BA10331--INDIV",M69="BA10332--INDIV",M69="BA10342--INDIV"),SUMIFS('Strommengen nach §§ 63-69_103'!L:L,'Strommengen nach §§ 63-69_103'!J:J,M69,'Strommengen nach §§ 63-69_103'!A:A,L69)/100*N69,0)</f>
        <v>0</v>
      </c>
    </row>
    <row r="70" spans="16:16">
      <c r="P70" s="484">
        <f>IF(OR(M70="BA10331--INDIV",M70="BA10332--INDIV",M70="BA10342--INDIV"),SUMIFS('Strommengen nach §§ 63-69_103'!L:L,'Strommengen nach §§ 63-69_103'!J:J,M70,'Strommengen nach §§ 63-69_103'!A:A,L70)/100*N70,0)</f>
        <v>0</v>
      </c>
    </row>
    <row r="71" spans="16:16">
      <c r="P71" s="484">
        <f>IF(OR(M71="BA10331--INDIV",M71="BA10332--INDIV",M71="BA10342--INDIV"),SUMIFS('Strommengen nach §§ 63-69_103'!L:L,'Strommengen nach §§ 63-69_103'!J:J,M71,'Strommengen nach §§ 63-69_103'!A:A,L71)/100*N71,0)</f>
        <v>0</v>
      </c>
    </row>
    <row r="72" spans="16:16">
      <c r="P72" s="484">
        <f>IF(OR(M72="BA10331--INDIV",M72="BA10332--INDIV",M72="BA10342--INDIV"),SUMIFS('Strommengen nach §§ 63-69_103'!L:L,'Strommengen nach §§ 63-69_103'!J:J,M72,'Strommengen nach §§ 63-69_103'!A:A,L72)/100*N72,0)</f>
        <v>0</v>
      </c>
    </row>
    <row r="73" spans="16:16">
      <c r="P73" s="484">
        <f>IF(OR(M73="BA10331--INDIV",M73="BA10332--INDIV",M73="BA10342--INDIV"),SUMIFS('Strommengen nach §§ 63-69_103'!L:L,'Strommengen nach §§ 63-69_103'!J:J,M73,'Strommengen nach §§ 63-69_103'!A:A,L73)/100*N73,0)</f>
        <v>0</v>
      </c>
    </row>
    <row r="74" spans="16:16">
      <c r="P74" s="484">
        <f>IF(OR(M74="BA10331--INDIV",M74="BA10332--INDIV",M74="BA10342--INDIV"),SUMIFS('Strommengen nach §§ 63-69_103'!L:L,'Strommengen nach §§ 63-69_103'!J:J,M74,'Strommengen nach §§ 63-69_103'!A:A,L74)/100*N74,0)</f>
        <v>0</v>
      </c>
    </row>
    <row r="75" spans="16:16">
      <c r="P75" s="484">
        <f>IF(OR(M75="BA10331--INDIV",M75="BA10332--INDIV",M75="BA10342--INDIV"),SUMIFS('Strommengen nach §§ 63-69_103'!L:L,'Strommengen nach §§ 63-69_103'!J:J,M75,'Strommengen nach §§ 63-69_103'!A:A,L75)/100*N75,0)</f>
        <v>0</v>
      </c>
    </row>
    <row r="76" spans="16:16">
      <c r="P76" s="484">
        <f>IF(OR(M76="BA10331--INDIV",M76="BA10332--INDIV",M76="BA10342--INDIV"),SUMIFS('Strommengen nach §§ 63-69_103'!L:L,'Strommengen nach §§ 63-69_103'!J:J,M76,'Strommengen nach §§ 63-69_103'!A:A,L76)/100*N76,0)</f>
        <v>0</v>
      </c>
    </row>
    <row r="77" spans="16:16">
      <c r="P77" s="484">
        <f>IF(OR(M77="BA10331--INDIV",M77="BA10332--INDIV",M77="BA10342--INDIV"),SUMIFS('Strommengen nach §§ 63-69_103'!L:L,'Strommengen nach §§ 63-69_103'!J:J,M77,'Strommengen nach §§ 63-69_103'!A:A,L77)/100*N77,0)</f>
        <v>0</v>
      </c>
    </row>
    <row r="78" spans="16:16">
      <c r="P78" s="484">
        <f>IF(OR(M78="BA10331--INDIV",M78="BA10332--INDIV",M78="BA10342--INDIV"),SUMIFS('Strommengen nach §§ 63-69_103'!L:L,'Strommengen nach §§ 63-69_103'!J:J,M78,'Strommengen nach §§ 63-69_103'!A:A,L78)/100*N78,0)</f>
        <v>0</v>
      </c>
    </row>
    <row r="79" spans="16:16">
      <c r="P79" s="484">
        <f>IF(OR(M79="BA10331--INDIV",M79="BA10332--INDIV",M79="BA10342--INDIV"),SUMIFS('Strommengen nach §§ 63-69_103'!L:L,'Strommengen nach §§ 63-69_103'!J:J,M79,'Strommengen nach §§ 63-69_103'!A:A,L79)/100*N79,0)</f>
        <v>0</v>
      </c>
    </row>
    <row r="80" spans="16:16">
      <c r="P80" s="484">
        <f>IF(OR(M80="BA10331--INDIV",M80="BA10332--INDIV",M80="BA10342--INDIV"),SUMIFS('Strommengen nach §§ 63-69_103'!L:L,'Strommengen nach §§ 63-69_103'!J:J,M80,'Strommengen nach §§ 63-69_103'!A:A,L80)/100*N80,0)</f>
        <v>0</v>
      </c>
    </row>
    <row r="81" spans="16:16">
      <c r="P81" s="484">
        <f>IF(OR(M81="BA10331--INDIV",M81="BA10332--INDIV",M81="BA10342--INDIV"),SUMIFS('Strommengen nach §§ 63-69_103'!L:L,'Strommengen nach §§ 63-69_103'!J:J,M81,'Strommengen nach §§ 63-69_103'!A:A,L81)/100*N81,0)</f>
        <v>0</v>
      </c>
    </row>
    <row r="82" spans="16:16">
      <c r="P82" s="484">
        <f>IF(OR(M82="BA10331--INDIV",M82="BA10332--INDIV",M82="BA10342--INDIV"),SUMIFS('Strommengen nach §§ 63-69_103'!L:L,'Strommengen nach §§ 63-69_103'!J:J,M82,'Strommengen nach §§ 63-69_103'!A:A,L82)/100*N82,0)</f>
        <v>0</v>
      </c>
    </row>
    <row r="83" spans="16:16">
      <c r="P83" s="484">
        <f>IF(OR(M83="BA10331--INDIV",M83="BA10332--INDIV",M83="BA10342--INDIV"),SUMIFS('Strommengen nach §§ 63-69_103'!L:L,'Strommengen nach §§ 63-69_103'!J:J,M83,'Strommengen nach §§ 63-69_103'!A:A,L83)/100*N83,0)</f>
        <v>0</v>
      </c>
    </row>
    <row r="84" spans="16:16">
      <c r="P84" s="484">
        <f>IF(OR(M84="BA10331--INDIV",M84="BA10332--INDIV",M84="BA10342--INDIV"),SUMIFS('Strommengen nach §§ 63-69_103'!L:L,'Strommengen nach §§ 63-69_103'!J:J,M84,'Strommengen nach §§ 63-69_103'!A:A,L84)/100*N84,0)</f>
        <v>0</v>
      </c>
    </row>
    <row r="85" spans="16:16">
      <c r="P85" s="484">
        <f>IF(OR(M85="BA10331--INDIV",M85="BA10332--INDIV",M85="BA10342--INDIV"),SUMIFS('Strommengen nach §§ 63-69_103'!L:L,'Strommengen nach §§ 63-69_103'!J:J,M85,'Strommengen nach §§ 63-69_103'!A:A,L85)/100*N85,0)</f>
        <v>0</v>
      </c>
    </row>
    <row r="86" spans="16:16">
      <c r="P86" s="484">
        <f>IF(OR(M86="BA10331--INDIV",M86="BA10332--INDIV",M86="BA10342--INDIV"),SUMIFS('Strommengen nach §§ 63-69_103'!L:L,'Strommengen nach §§ 63-69_103'!J:J,M86,'Strommengen nach §§ 63-69_103'!A:A,L86)/100*N86,0)</f>
        <v>0</v>
      </c>
    </row>
    <row r="87" spans="16:16">
      <c r="P87" s="484">
        <f>IF(OR(M87="BA10331--INDIV",M87="BA10332--INDIV",M87="BA10342--INDIV"),SUMIFS('Strommengen nach §§ 63-69_103'!L:L,'Strommengen nach §§ 63-69_103'!J:J,M87,'Strommengen nach §§ 63-69_103'!A:A,L87)/100*N87,0)</f>
        <v>0</v>
      </c>
    </row>
    <row r="88" spans="16:16">
      <c r="P88" s="484">
        <f>IF(OR(M88="BA10331--INDIV",M88="BA10332--INDIV",M88="BA10342--INDIV"),SUMIFS('Strommengen nach §§ 63-69_103'!L:L,'Strommengen nach §§ 63-69_103'!J:J,M88,'Strommengen nach §§ 63-69_103'!A:A,L88)/100*N88,0)</f>
        <v>0</v>
      </c>
    </row>
    <row r="89" spans="16:16">
      <c r="P89" s="484">
        <f>IF(OR(M89="BA10331--INDIV",M89="BA10332--INDIV",M89="BA10342--INDIV"),SUMIFS('Strommengen nach §§ 63-69_103'!L:L,'Strommengen nach §§ 63-69_103'!J:J,M89,'Strommengen nach §§ 63-69_103'!A:A,L89)/100*N89,0)</f>
        <v>0</v>
      </c>
    </row>
    <row r="90" spans="16:16">
      <c r="P90" s="484">
        <f>IF(OR(M90="BA10331--INDIV",M90="BA10332--INDIV",M90="BA10342--INDIV"),SUMIFS('Strommengen nach §§ 63-69_103'!L:L,'Strommengen nach §§ 63-69_103'!J:J,M90,'Strommengen nach §§ 63-69_103'!A:A,L90)/100*N90,0)</f>
        <v>0</v>
      </c>
    </row>
    <row r="91" spans="16:16">
      <c r="P91" s="484">
        <f>IF(OR(M91="BA10331--INDIV",M91="BA10332--INDIV",M91="BA10342--INDIV"),SUMIFS('Strommengen nach §§ 63-69_103'!L:L,'Strommengen nach §§ 63-69_103'!J:J,M91,'Strommengen nach §§ 63-69_103'!A:A,L91)/100*N91,0)</f>
        <v>0</v>
      </c>
    </row>
    <row r="92" spans="16:16">
      <c r="P92" s="484">
        <f>IF(OR(M92="BA10331--INDIV",M92="BA10332--INDIV",M92="BA10342--INDIV"),SUMIFS('Strommengen nach §§ 63-69_103'!L:L,'Strommengen nach §§ 63-69_103'!J:J,M92,'Strommengen nach §§ 63-69_103'!A:A,L92)/100*N92,0)</f>
        <v>0</v>
      </c>
    </row>
    <row r="93" spans="16:16">
      <c r="P93" s="484">
        <f>IF(OR(M93="BA10331--INDIV",M93="BA10332--INDIV",M93="BA10342--INDIV"),SUMIFS('Strommengen nach §§ 63-69_103'!L:L,'Strommengen nach §§ 63-69_103'!J:J,M93,'Strommengen nach §§ 63-69_103'!A:A,L93)/100*N93,0)</f>
        <v>0</v>
      </c>
    </row>
    <row r="94" spans="16:16">
      <c r="P94" s="484">
        <f>IF(OR(M94="BA10331--INDIV",M94="BA10332--INDIV",M94="BA10342--INDIV"),SUMIFS('Strommengen nach §§ 63-69_103'!L:L,'Strommengen nach §§ 63-69_103'!J:J,M94,'Strommengen nach §§ 63-69_103'!A:A,L94)/100*N94,0)</f>
        <v>0</v>
      </c>
    </row>
    <row r="95" spans="16:16">
      <c r="P95" s="484">
        <f>IF(OR(M95="BA10331--INDIV",M95="BA10332--INDIV",M95="BA10342--INDIV"),SUMIFS('Strommengen nach §§ 63-69_103'!L:L,'Strommengen nach §§ 63-69_103'!J:J,M95,'Strommengen nach §§ 63-69_103'!A:A,L95)/100*N95,0)</f>
        <v>0</v>
      </c>
    </row>
    <row r="96" spans="16:16">
      <c r="P96" s="484">
        <f>IF(OR(M96="BA10331--INDIV",M96="BA10332--INDIV",M96="BA10342--INDIV"),SUMIFS('Strommengen nach §§ 63-69_103'!L:L,'Strommengen nach §§ 63-69_103'!J:J,M96,'Strommengen nach §§ 63-69_103'!A:A,L96)/100*N96,0)</f>
        <v>0</v>
      </c>
    </row>
    <row r="97" spans="16:16">
      <c r="P97" s="484">
        <f>IF(OR(M97="BA10331--INDIV",M97="BA10332--INDIV",M97="BA10342--INDIV"),SUMIFS('Strommengen nach §§ 63-69_103'!L:L,'Strommengen nach §§ 63-69_103'!J:J,M97,'Strommengen nach §§ 63-69_103'!A:A,L97)/100*N97,0)</f>
        <v>0</v>
      </c>
    </row>
    <row r="98" spans="16:16">
      <c r="P98" s="484">
        <f>IF(OR(M98="BA10331--INDIV",M98="BA10332--INDIV",M98="BA10342--INDIV"),SUMIFS('Strommengen nach §§ 63-69_103'!L:L,'Strommengen nach §§ 63-69_103'!J:J,M98,'Strommengen nach §§ 63-69_103'!A:A,L98)/100*N98,0)</f>
        <v>0</v>
      </c>
    </row>
    <row r="99" spans="16:16">
      <c r="P99" s="484">
        <f>IF(OR(M99="BA10331--INDIV",M99="BA10332--INDIV",M99="BA10342--INDIV"),SUMIFS('Strommengen nach §§ 63-69_103'!L:L,'Strommengen nach §§ 63-69_103'!J:J,M99,'Strommengen nach §§ 63-69_103'!A:A,L99)/100*N99,0)</f>
        <v>0</v>
      </c>
    </row>
    <row r="100" spans="16:16">
      <c r="P100" s="484">
        <f>IF(OR(M100="BA10331--INDIV",M100="BA10332--INDIV",M100="BA10342--INDIV"),SUMIFS('Strommengen nach §§ 63-69_103'!L:L,'Strommengen nach §§ 63-69_103'!J:J,M100,'Strommengen nach §§ 63-69_103'!A:A,L100)/100*N100,0)</f>
        <v>0</v>
      </c>
    </row>
    <row r="101" spans="16:16">
      <c r="P101" s="484">
        <f>IF(OR(M101="BA10331--INDIV",M101="BA10332--INDIV",M101="BA10342--INDIV"),SUMIFS('Strommengen nach §§ 63-69_103'!L:L,'Strommengen nach §§ 63-69_103'!J:J,M101,'Strommengen nach §§ 63-69_103'!A:A,L101)/100*N101,0)</f>
        <v>0</v>
      </c>
    </row>
    <row r="102" spans="16:16">
      <c r="P102" s="484">
        <f>IF(OR(M102="BA10331--INDIV",M102="BA10332--INDIV",M102="BA10342--INDIV"),SUMIFS('Strommengen nach §§ 63-69_103'!L:L,'Strommengen nach §§ 63-69_103'!J:J,M102,'Strommengen nach §§ 63-69_103'!A:A,L102)/100*N102,0)</f>
        <v>0</v>
      </c>
    </row>
    <row r="103" spans="16:16">
      <c r="P103" s="484">
        <f>IF(OR(M103="BA10331--INDIV",M103="BA10332--INDIV",M103="BA10342--INDIV"),SUMIFS('Strommengen nach §§ 63-69_103'!L:L,'Strommengen nach §§ 63-69_103'!J:J,M103,'Strommengen nach §§ 63-69_103'!A:A,L103)/100*N103,0)</f>
        <v>0</v>
      </c>
    </row>
    <row r="104" spans="16:16">
      <c r="P104" s="484">
        <f>IF(OR(M104="BA10331--INDIV",M104="BA10332--INDIV",M104="BA10342--INDIV"),SUMIFS('Strommengen nach §§ 63-69_103'!L:L,'Strommengen nach §§ 63-69_103'!J:J,M104,'Strommengen nach §§ 63-69_103'!A:A,L104)/100*N104,0)</f>
        <v>0</v>
      </c>
    </row>
    <row r="105" spans="16:16">
      <c r="P105" s="484">
        <f>IF(OR(M105="BA10331--INDIV",M105="BA10332--INDIV",M105="BA10342--INDIV"),SUMIFS('Strommengen nach §§ 63-69_103'!L:L,'Strommengen nach §§ 63-69_103'!J:J,M105,'Strommengen nach §§ 63-69_103'!A:A,L105)/100*N105,0)</f>
        <v>0</v>
      </c>
    </row>
    <row r="106" spans="16:16">
      <c r="P106" s="484">
        <f>IF(OR(M106="BA10331--INDIV",M106="BA10332--INDIV",M106="BA10342--INDIV"),SUMIFS('Strommengen nach §§ 63-69_103'!L:L,'Strommengen nach §§ 63-69_103'!J:J,M106,'Strommengen nach §§ 63-69_103'!A:A,L106)/100*N106,0)</f>
        <v>0</v>
      </c>
    </row>
    <row r="107" spans="16:16">
      <c r="P107" s="484">
        <f>IF(OR(M107="BA10331--INDIV",M107="BA10332--INDIV",M107="BA10342--INDIV"),SUMIFS('Strommengen nach §§ 63-69_103'!L:L,'Strommengen nach §§ 63-69_103'!J:J,M107,'Strommengen nach §§ 63-69_103'!A:A,L107)/100*N107,0)</f>
        <v>0</v>
      </c>
    </row>
    <row r="108" spans="16:16">
      <c r="P108" s="484">
        <f>IF(OR(M108="BA10331--INDIV",M108="BA10332--INDIV",M108="BA10342--INDIV"),SUMIFS('Strommengen nach §§ 63-69_103'!L:L,'Strommengen nach §§ 63-69_103'!J:J,M108,'Strommengen nach §§ 63-69_103'!A:A,L108)/100*N108,0)</f>
        <v>0</v>
      </c>
    </row>
    <row r="109" spans="16:16">
      <c r="P109" s="484">
        <f>IF(OR(M109="BA10331--INDIV",M109="BA10332--INDIV",M109="BA10342--INDIV"),SUMIFS('Strommengen nach §§ 63-69_103'!L:L,'Strommengen nach §§ 63-69_103'!J:J,M109,'Strommengen nach §§ 63-69_103'!A:A,L109)/100*N109,0)</f>
        <v>0</v>
      </c>
    </row>
    <row r="110" spans="16:16">
      <c r="P110" s="484">
        <f>IF(OR(M110="BA10331--INDIV",M110="BA10332--INDIV",M110="BA10342--INDIV"),SUMIFS('Strommengen nach §§ 63-69_103'!L:L,'Strommengen nach §§ 63-69_103'!J:J,M110,'Strommengen nach §§ 63-69_103'!A:A,L110)/100*N110,0)</f>
        <v>0</v>
      </c>
    </row>
    <row r="111" spans="16:16">
      <c r="P111" s="484">
        <f>IF(OR(M111="BA10331--INDIV",M111="BA10332--INDIV",M111="BA10342--INDIV"),SUMIFS('Strommengen nach §§ 63-69_103'!L:L,'Strommengen nach §§ 63-69_103'!J:J,M111,'Strommengen nach §§ 63-69_103'!A:A,L111)/100*N111,0)</f>
        <v>0</v>
      </c>
    </row>
    <row r="112" spans="16:16">
      <c r="P112" s="484">
        <f>IF(OR(M112="BA10331--INDIV",M112="BA10332--INDIV",M112="BA10342--INDIV"),SUMIFS('Strommengen nach §§ 63-69_103'!L:L,'Strommengen nach §§ 63-69_103'!J:J,M112,'Strommengen nach §§ 63-69_103'!A:A,L112)/100*N112,0)</f>
        <v>0</v>
      </c>
    </row>
    <row r="113" spans="16:16">
      <c r="P113" s="484">
        <f>IF(OR(M113="BA10331--INDIV",M113="BA10332--INDIV",M113="BA10342--INDIV"),SUMIFS('Strommengen nach §§ 63-69_103'!L:L,'Strommengen nach §§ 63-69_103'!J:J,M113,'Strommengen nach §§ 63-69_103'!A:A,L113)/100*N113,0)</f>
        <v>0</v>
      </c>
    </row>
    <row r="114" spans="16:16">
      <c r="P114" s="484">
        <f>IF(OR(M114="BA10331--INDIV",M114="BA10332--INDIV",M114="BA10342--INDIV"),SUMIFS('Strommengen nach §§ 63-69_103'!L:L,'Strommengen nach §§ 63-69_103'!J:J,M114,'Strommengen nach §§ 63-69_103'!A:A,L114)/100*N114,0)</f>
        <v>0</v>
      </c>
    </row>
    <row r="115" spans="16:16">
      <c r="P115" s="484">
        <f>IF(OR(M115="BA10331--INDIV",M115="BA10332--INDIV",M115="BA10342--INDIV"),SUMIFS('Strommengen nach §§ 63-69_103'!L:L,'Strommengen nach §§ 63-69_103'!J:J,M115,'Strommengen nach §§ 63-69_103'!A:A,L115)/100*N115,0)</f>
        <v>0</v>
      </c>
    </row>
    <row r="116" spans="16:16">
      <c r="P116" s="484">
        <f>IF(OR(M116="BA10331--INDIV",M116="BA10332--INDIV",M116="BA10342--INDIV"),SUMIFS('Strommengen nach §§ 63-69_103'!L:L,'Strommengen nach §§ 63-69_103'!J:J,M116,'Strommengen nach §§ 63-69_103'!A:A,L116)/100*N116,0)</f>
        <v>0</v>
      </c>
    </row>
    <row r="117" spans="16:16">
      <c r="P117" s="484">
        <f>IF(OR(M117="BA10331--INDIV",M117="BA10332--INDIV",M117="BA10342--INDIV"),SUMIFS('Strommengen nach §§ 63-69_103'!L:L,'Strommengen nach §§ 63-69_103'!J:J,M117,'Strommengen nach §§ 63-69_103'!A:A,L117)/100*N117,0)</f>
        <v>0</v>
      </c>
    </row>
    <row r="118" spans="16:16">
      <c r="P118" s="484">
        <f>IF(OR(M118="BA10331--INDIV",M118="BA10332--INDIV",M118="BA10342--INDIV"),SUMIFS('Strommengen nach §§ 63-69_103'!L:L,'Strommengen nach §§ 63-69_103'!J:J,M118,'Strommengen nach §§ 63-69_103'!A:A,L118)/100*N118,0)</f>
        <v>0</v>
      </c>
    </row>
    <row r="119" spans="16:16">
      <c r="P119" s="484">
        <f>IF(OR(M119="BA10331--INDIV",M119="BA10332--INDIV",M119="BA10342--INDIV"),SUMIFS('Strommengen nach §§ 63-69_103'!L:L,'Strommengen nach §§ 63-69_103'!J:J,M119,'Strommengen nach §§ 63-69_103'!A:A,L119)/100*N119,0)</f>
        <v>0</v>
      </c>
    </row>
    <row r="120" spans="16:16">
      <c r="P120" s="484">
        <f>IF(OR(M120="BA10331--INDIV",M120="BA10332--INDIV",M120="BA10342--INDIV"),SUMIFS('Strommengen nach §§ 63-69_103'!L:L,'Strommengen nach §§ 63-69_103'!J:J,M120,'Strommengen nach §§ 63-69_103'!A:A,L120)/100*N120,0)</f>
        <v>0</v>
      </c>
    </row>
    <row r="121" spans="16:16">
      <c r="P121" s="484">
        <f>IF(OR(M121="BA10331--INDIV",M121="BA10332--INDIV",M121="BA10342--INDIV"),SUMIFS('Strommengen nach §§ 63-69_103'!L:L,'Strommengen nach §§ 63-69_103'!J:J,M121,'Strommengen nach §§ 63-69_103'!A:A,L121)/100*N121,0)</f>
        <v>0</v>
      </c>
    </row>
    <row r="122" spans="16:16">
      <c r="P122" s="484">
        <f>IF(OR(M122="BA10331--INDIV",M122="BA10332--INDIV",M122="BA10342--INDIV"),SUMIFS('Strommengen nach §§ 63-69_103'!L:L,'Strommengen nach §§ 63-69_103'!J:J,M122,'Strommengen nach §§ 63-69_103'!A:A,L122)/100*N122,0)</f>
        <v>0</v>
      </c>
    </row>
    <row r="123" spans="16:16">
      <c r="P123" s="484">
        <f>IF(OR(M123="BA10331--INDIV",M123="BA10332--INDIV",M123="BA10342--INDIV"),SUMIFS('Strommengen nach §§ 63-69_103'!L:L,'Strommengen nach §§ 63-69_103'!J:J,M123,'Strommengen nach §§ 63-69_103'!A:A,L123)/100*N123,0)</f>
        <v>0</v>
      </c>
    </row>
    <row r="124" spans="16:16">
      <c r="P124" s="484">
        <f>IF(OR(M124="BA10331--INDIV",M124="BA10332--INDIV",M124="BA10342--INDIV"),SUMIFS('Strommengen nach §§ 63-69_103'!L:L,'Strommengen nach §§ 63-69_103'!J:J,M124,'Strommengen nach §§ 63-69_103'!A:A,L124)/100*N124,0)</f>
        <v>0</v>
      </c>
    </row>
    <row r="125" spans="16:16">
      <c r="P125" s="484">
        <f>IF(OR(M125="BA10331--INDIV",M125="BA10332--INDIV",M125="BA10342--INDIV"),SUMIFS('Strommengen nach §§ 63-69_103'!L:L,'Strommengen nach §§ 63-69_103'!J:J,M125,'Strommengen nach §§ 63-69_103'!A:A,L125)/100*N125,0)</f>
        <v>0</v>
      </c>
    </row>
    <row r="126" spans="16:16">
      <c r="P126" s="484">
        <f>IF(OR(M126="BA10331--INDIV",M126="BA10332--INDIV",M126="BA10342--INDIV"),SUMIFS('Strommengen nach §§ 63-69_103'!L:L,'Strommengen nach §§ 63-69_103'!J:J,M126,'Strommengen nach §§ 63-69_103'!A:A,L126)/100*N126,0)</f>
        <v>0</v>
      </c>
    </row>
    <row r="127" spans="16:16">
      <c r="P127" s="484">
        <f>IF(OR(M127="BA10331--INDIV",M127="BA10332--INDIV",M127="BA10342--INDIV"),SUMIFS('Strommengen nach §§ 63-69_103'!L:L,'Strommengen nach §§ 63-69_103'!J:J,M127,'Strommengen nach §§ 63-69_103'!A:A,L127)/100*N127,0)</f>
        <v>0</v>
      </c>
    </row>
    <row r="128" spans="16:16">
      <c r="P128" s="484">
        <f>IF(OR(M128="BA10331--INDIV",M128="BA10332--INDIV",M128="BA10342--INDIV"),SUMIFS('Strommengen nach §§ 63-69_103'!L:L,'Strommengen nach §§ 63-69_103'!J:J,M128,'Strommengen nach §§ 63-69_103'!A:A,L128)/100*N128,0)</f>
        <v>0</v>
      </c>
    </row>
    <row r="129" spans="16:16">
      <c r="P129" s="484">
        <f>IF(OR(M129="BA10331--INDIV",M129="BA10332--INDIV",M129="BA10342--INDIV"),SUMIFS('Strommengen nach §§ 63-69_103'!L:L,'Strommengen nach §§ 63-69_103'!J:J,M129,'Strommengen nach §§ 63-69_103'!A:A,L129)/100*N129,0)</f>
        <v>0</v>
      </c>
    </row>
    <row r="130" spans="16:16">
      <c r="P130" s="484">
        <f>IF(OR(M130="BA10331--INDIV",M130="BA10332--INDIV",M130="BA10342--INDIV"),SUMIFS('Strommengen nach §§ 63-69_103'!L:L,'Strommengen nach §§ 63-69_103'!J:J,M130,'Strommengen nach §§ 63-69_103'!A:A,L130)/100*N130,0)</f>
        <v>0</v>
      </c>
    </row>
    <row r="131" spans="16:16">
      <c r="P131" s="484">
        <f>IF(OR(M131="BA10331--INDIV",M131="BA10332--INDIV",M131="BA10342--INDIV"),SUMIFS('Strommengen nach §§ 63-69_103'!L:L,'Strommengen nach §§ 63-69_103'!J:J,M131,'Strommengen nach §§ 63-69_103'!A:A,L131)/100*N131,0)</f>
        <v>0</v>
      </c>
    </row>
    <row r="132" spans="16:16">
      <c r="P132" s="484">
        <f>IF(OR(M132="BA10331--INDIV",M132="BA10332--INDIV",M132="BA10342--INDIV"),SUMIFS('Strommengen nach §§ 63-69_103'!L:L,'Strommengen nach §§ 63-69_103'!J:J,M132,'Strommengen nach §§ 63-69_103'!A:A,L132)/100*N132,0)</f>
        <v>0</v>
      </c>
    </row>
    <row r="133" spans="16:16">
      <c r="P133" s="484">
        <f>IF(OR(M133="BA10331--INDIV",M133="BA10332--INDIV",M133="BA10342--INDIV"),SUMIFS('Strommengen nach §§ 63-69_103'!L:L,'Strommengen nach §§ 63-69_103'!J:J,M133,'Strommengen nach §§ 63-69_103'!A:A,L133)/100*N133,0)</f>
        <v>0</v>
      </c>
    </row>
    <row r="134" spans="16:16">
      <c r="P134" s="484">
        <f>IF(OR(M134="BA10331--INDIV",M134="BA10332--INDIV",M134="BA10342--INDIV"),SUMIFS('Strommengen nach §§ 63-69_103'!L:L,'Strommengen nach §§ 63-69_103'!J:J,M134,'Strommengen nach §§ 63-69_103'!A:A,L134)/100*N134,0)</f>
        <v>0</v>
      </c>
    </row>
    <row r="135" spans="16:16">
      <c r="P135" s="484">
        <f>IF(OR(M135="BA10331--INDIV",M135="BA10332--INDIV",M135="BA10342--INDIV"),SUMIFS('Strommengen nach §§ 63-69_103'!L:L,'Strommengen nach §§ 63-69_103'!J:J,M135,'Strommengen nach §§ 63-69_103'!A:A,L135)/100*N135,0)</f>
        <v>0</v>
      </c>
    </row>
    <row r="136" spans="16:16">
      <c r="P136" s="484">
        <f>IF(OR(M136="BA10331--INDIV",M136="BA10332--INDIV",M136="BA10342--INDIV"),SUMIFS('Strommengen nach §§ 63-69_103'!L:L,'Strommengen nach §§ 63-69_103'!J:J,M136,'Strommengen nach §§ 63-69_103'!A:A,L136)/100*N136,0)</f>
        <v>0</v>
      </c>
    </row>
    <row r="137" spans="16:16">
      <c r="P137" s="484">
        <f>IF(OR(M137="BA10331--INDIV",M137="BA10332--INDIV",M137="BA10342--INDIV"),SUMIFS('Strommengen nach §§ 63-69_103'!L:L,'Strommengen nach §§ 63-69_103'!J:J,M137,'Strommengen nach §§ 63-69_103'!A:A,L137)/100*N137,0)</f>
        <v>0</v>
      </c>
    </row>
    <row r="138" spans="16:16">
      <c r="P138" s="484">
        <f>IF(OR(M138="BA10331--INDIV",M138="BA10332--INDIV",M138="BA10342--INDIV"),SUMIFS('Strommengen nach §§ 63-69_103'!L:L,'Strommengen nach §§ 63-69_103'!J:J,M138,'Strommengen nach §§ 63-69_103'!A:A,L138)/100*N138,0)</f>
        <v>0</v>
      </c>
    </row>
    <row r="139" spans="16:16">
      <c r="P139" s="484">
        <f>IF(OR(M139="BA10331--INDIV",M139="BA10332--INDIV",M139="BA10342--INDIV"),SUMIFS('Strommengen nach §§ 63-69_103'!L:L,'Strommengen nach §§ 63-69_103'!J:J,M139,'Strommengen nach §§ 63-69_103'!A:A,L139)/100*N139,0)</f>
        <v>0</v>
      </c>
    </row>
    <row r="140" spans="16:16">
      <c r="P140" s="484">
        <f>IF(OR(M140="BA10331--INDIV",M140="BA10332--INDIV",M140="BA10342--INDIV"),SUMIFS('Strommengen nach §§ 63-69_103'!L:L,'Strommengen nach §§ 63-69_103'!J:J,M140,'Strommengen nach §§ 63-69_103'!A:A,L140)/100*N140,0)</f>
        <v>0</v>
      </c>
    </row>
    <row r="141" spans="16:16">
      <c r="P141" s="484">
        <f>IF(OR(M141="BA10331--INDIV",M141="BA10332--INDIV",M141="BA10342--INDIV"),SUMIFS('Strommengen nach §§ 63-69_103'!L:L,'Strommengen nach §§ 63-69_103'!J:J,M141,'Strommengen nach §§ 63-69_103'!A:A,L141)/100*N141,0)</f>
        <v>0</v>
      </c>
    </row>
    <row r="142" spans="16:16">
      <c r="P142" s="484">
        <f>IF(OR(M142="BA10331--INDIV",M142="BA10332--INDIV",M142="BA10342--INDIV"),SUMIFS('Strommengen nach §§ 63-69_103'!L:L,'Strommengen nach §§ 63-69_103'!J:J,M142,'Strommengen nach §§ 63-69_103'!A:A,L142)/100*N142,0)</f>
        <v>0</v>
      </c>
    </row>
    <row r="143" spans="16:16">
      <c r="P143" s="484">
        <f>IF(OR(M143="BA10331--INDIV",M143="BA10332--INDIV",M143="BA10342--INDIV"),SUMIFS('Strommengen nach §§ 63-69_103'!L:L,'Strommengen nach §§ 63-69_103'!J:J,M143,'Strommengen nach §§ 63-69_103'!A:A,L143)/100*N143,0)</f>
        <v>0</v>
      </c>
    </row>
    <row r="144" spans="16:16">
      <c r="P144" s="484">
        <f>IF(OR(M144="BA10331--INDIV",M144="BA10332--INDIV",M144="BA10342--INDIV"),SUMIFS('Strommengen nach §§ 63-69_103'!L:L,'Strommengen nach §§ 63-69_103'!J:J,M144,'Strommengen nach §§ 63-69_103'!A:A,L144)/100*N144,0)</f>
        <v>0</v>
      </c>
    </row>
    <row r="145" spans="16:16">
      <c r="P145" s="484">
        <f>IF(OR(M145="BA10331--INDIV",M145="BA10332--INDIV",M145="BA10342--INDIV"),SUMIFS('Strommengen nach §§ 63-69_103'!L:L,'Strommengen nach §§ 63-69_103'!J:J,M145,'Strommengen nach §§ 63-69_103'!A:A,L145)/100*N145,0)</f>
        <v>0</v>
      </c>
    </row>
    <row r="146" spans="16:16">
      <c r="P146" s="484">
        <f>IF(OR(M146="BA10331--INDIV",M146="BA10332--INDIV",M146="BA10342--INDIV"),SUMIFS('Strommengen nach §§ 63-69_103'!L:L,'Strommengen nach §§ 63-69_103'!J:J,M146,'Strommengen nach §§ 63-69_103'!A:A,L146)/100*N146,0)</f>
        <v>0</v>
      </c>
    </row>
    <row r="147" spans="16:16">
      <c r="P147" s="484">
        <f>IF(OR(M147="BA10331--INDIV",M147="BA10332--INDIV",M147="BA10342--INDIV"),SUMIFS('Strommengen nach §§ 63-69_103'!L:L,'Strommengen nach §§ 63-69_103'!J:J,M147,'Strommengen nach §§ 63-69_103'!A:A,L147)/100*N147,0)</f>
        <v>0</v>
      </c>
    </row>
    <row r="148" spans="16:16">
      <c r="P148" s="484">
        <f>IF(OR(M148="BA10331--INDIV",M148="BA10332--INDIV",M148="BA10342--INDIV"),SUMIFS('Strommengen nach §§ 63-69_103'!L:L,'Strommengen nach §§ 63-69_103'!J:J,M148,'Strommengen nach §§ 63-69_103'!A:A,L148)/100*N148,0)</f>
        <v>0</v>
      </c>
    </row>
    <row r="149" spans="16:16">
      <c r="P149" s="484">
        <f>IF(OR(M149="BA10331--INDIV",M149="BA10332--INDIV",M149="BA10342--INDIV"),SUMIFS('Strommengen nach §§ 63-69_103'!L:L,'Strommengen nach §§ 63-69_103'!J:J,M149,'Strommengen nach §§ 63-69_103'!A:A,L149)/100*N149,0)</f>
        <v>0</v>
      </c>
    </row>
    <row r="150" spans="16:16">
      <c r="P150" s="484">
        <f>IF(OR(M150="BA10331--INDIV",M150="BA10332--INDIV",M150="BA10342--INDIV"),SUMIFS('Strommengen nach §§ 63-69_103'!L:L,'Strommengen nach §§ 63-69_103'!J:J,M150,'Strommengen nach §§ 63-69_103'!A:A,L150)/100*N150,0)</f>
        <v>0</v>
      </c>
    </row>
    <row r="151" spans="16:16">
      <c r="P151" s="484">
        <f>IF(OR(M151="BA10331--INDIV",M151="BA10332--INDIV",M151="BA10342--INDIV"),SUMIFS('Strommengen nach §§ 63-69_103'!L:L,'Strommengen nach §§ 63-69_103'!J:J,M151,'Strommengen nach §§ 63-69_103'!A:A,L151)/100*N151,0)</f>
        <v>0</v>
      </c>
    </row>
    <row r="152" spans="16:16">
      <c r="P152" s="484">
        <f>IF(OR(M152="BA10331--INDIV",M152="BA10332--INDIV",M152="BA10342--INDIV"),SUMIFS('Strommengen nach §§ 63-69_103'!L:L,'Strommengen nach §§ 63-69_103'!J:J,M152,'Strommengen nach §§ 63-69_103'!A:A,L152)/100*N152,0)</f>
        <v>0</v>
      </c>
    </row>
    <row r="153" spans="16:16">
      <c r="P153" s="484">
        <f>IF(OR(M153="BA10331--INDIV",M153="BA10332--INDIV",M153="BA10342--INDIV"),SUMIFS('Strommengen nach §§ 63-69_103'!L:L,'Strommengen nach §§ 63-69_103'!J:J,M153,'Strommengen nach §§ 63-69_103'!A:A,L153)/100*N153,0)</f>
        <v>0</v>
      </c>
    </row>
    <row r="154" spans="16:16">
      <c r="P154" s="484">
        <f>IF(OR(M154="BA10331--INDIV",M154="BA10332--INDIV",M154="BA10342--INDIV"),SUMIFS('Strommengen nach §§ 63-69_103'!L:L,'Strommengen nach §§ 63-69_103'!J:J,M154,'Strommengen nach §§ 63-69_103'!A:A,L154)/100*N154,0)</f>
        <v>0</v>
      </c>
    </row>
    <row r="155" spans="16:16">
      <c r="P155" s="484">
        <f>IF(OR(M155="BA10331--INDIV",M155="BA10332--INDIV",M155="BA10342--INDIV"),SUMIFS('Strommengen nach §§ 63-69_103'!L:L,'Strommengen nach §§ 63-69_103'!J:J,M155,'Strommengen nach §§ 63-69_103'!A:A,L155)/100*N155,0)</f>
        <v>0</v>
      </c>
    </row>
    <row r="156" spans="16:16">
      <c r="P156" s="484">
        <f>IF(OR(M156="BA10331--INDIV",M156="BA10332--INDIV",M156="BA10342--INDIV"),SUMIFS('Strommengen nach §§ 63-69_103'!L:L,'Strommengen nach §§ 63-69_103'!J:J,M156,'Strommengen nach §§ 63-69_103'!A:A,L156)/100*N156,0)</f>
        <v>0</v>
      </c>
    </row>
    <row r="157" spans="16:16">
      <c r="P157" s="484">
        <f>IF(OR(M157="BA10331--INDIV",M157="BA10332--INDIV",M157="BA10342--INDIV"),SUMIFS('Strommengen nach §§ 63-69_103'!L:L,'Strommengen nach §§ 63-69_103'!J:J,M157,'Strommengen nach §§ 63-69_103'!A:A,L157)/100*N157,0)</f>
        <v>0</v>
      </c>
    </row>
    <row r="158" spans="16:16">
      <c r="P158" s="484">
        <f>IF(OR(M158="BA10331--INDIV",M158="BA10332--INDIV",M158="BA10342--INDIV"),SUMIFS('Strommengen nach §§ 63-69_103'!L:L,'Strommengen nach §§ 63-69_103'!J:J,M158,'Strommengen nach §§ 63-69_103'!A:A,L158)/100*N158,0)</f>
        <v>0</v>
      </c>
    </row>
    <row r="159" spans="16:16">
      <c r="P159" s="484">
        <f>IF(OR(M159="BA10331--INDIV",M159="BA10332--INDIV",M159="BA10342--INDIV"),SUMIFS('Strommengen nach §§ 63-69_103'!L:L,'Strommengen nach §§ 63-69_103'!J:J,M159,'Strommengen nach §§ 63-69_103'!A:A,L159)/100*N159,0)</f>
        <v>0</v>
      </c>
    </row>
    <row r="160" spans="16:16">
      <c r="P160" s="484">
        <f>IF(OR(M160="BA10331--INDIV",M160="BA10332--INDIV",M160="BA10342--INDIV"),SUMIFS('Strommengen nach §§ 63-69_103'!L:L,'Strommengen nach §§ 63-69_103'!J:J,M160,'Strommengen nach §§ 63-69_103'!A:A,L160)/100*N160,0)</f>
        <v>0</v>
      </c>
    </row>
    <row r="161" spans="16:16">
      <c r="P161" s="484">
        <f>IF(OR(M161="BA10331--INDIV",M161="BA10332--INDIV",M161="BA10342--INDIV"),SUMIFS('Strommengen nach §§ 63-69_103'!L:L,'Strommengen nach §§ 63-69_103'!J:J,M161,'Strommengen nach §§ 63-69_103'!A:A,L161)/100*N161,0)</f>
        <v>0</v>
      </c>
    </row>
    <row r="162" spans="16:16">
      <c r="P162" s="484">
        <f>IF(OR(M162="BA10331--INDIV",M162="BA10332--INDIV",M162="BA10342--INDIV"),SUMIFS('Strommengen nach §§ 63-69_103'!L:L,'Strommengen nach §§ 63-69_103'!J:J,M162,'Strommengen nach §§ 63-69_103'!A:A,L162)/100*N162,0)</f>
        <v>0</v>
      </c>
    </row>
    <row r="163" spans="16:16">
      <c r="P163" s="484">
        <f>IF(OR(M163="BA10331--INDIV",M163="BA10332--INDIV",M163="BA10342--INDIV"),SUMIFS('Strommengen nach §§ 63-69_103'!L:L,'Strommengen nach §§ 63-69_103'!J:J,M163,'Strommengen nach §§ 63-69_103'!A:A,L163)/100*N163,0)</f>
        <v>0</v>
      </c>
    </row>
    <row r="164" spans="16:16">
      <c r="P164" s="484">
        <f>IF(OR(M164="BA10331--INDIV",M164="BA10332--INDIV",M164="BA10342--INDIV"),SUMIFS('Strommengen nach §§ 63-69_103'!L:L,'Strommengen nach §§ 63-69_103'!J:J,M164,'Strommengen nach §§ 63-69_103'!A:A,L164)/100*N164,0)</f>
        <v>0</v>
      </c>
    </row>
    <row r="165" spans="16:16">
      <c r="P165" s="484">
        <f>IF(OR(M165="BA10331--INDIV",M165="BA10332--INDIV",M165="BA10342--INDIV"),SUMIFS('Strommengen nach §§ 63-69_103'!L:L,'Strommengen nach §§ 63-69_103'!J:J,M165,'Strommengen nach §§ 63-69_103'!A:A,L165)/100*N165,0)</f>
        <v>0</v>
      </c>
    </row>
    <row r="166" spans="16:16">
      <c r="P166" s="484">
        <f>IF(OR(M166="BA10331--INDIV",M166="BA10332--INDIV",M166="BA10342--INDIV"),SUMIFS('Strommengen nach §§ 63-69_103'!L:L,'Strommengen nach §§ 63-69_103'!J:J,M166,'Strommengen nach §§ 63-69_103'!A:A,L166)/100*N166,0)</f>
        <v>0</v>
      </c>
    </row>
    <row r="167" spans="16:16">
      <c r="P167" s="484">
        <f>IF(OR(M167="BA10331--INDIV",M167="BA10332--INDIV",M167="BA10342--INDIV"),SUMIFS('Strommengen nach §§ 63-69_103'!L:L,'Strommengen nach §§ 63-69_103'!J:J,M167,'Strommengen nach §§ 63-69_103'!A:A,L167)/100*N167,0)</f>
        <v>0</v>
      </c>
    </row>
    <row r="168" spans="16:16">
      <c r="P168" s="484">
        <f>IF(OR(M168="BA10331--INDIV",M168="BA10332--INDIV",M168="BA10342--INDIV"),SUMIFS('Strommengen nach §§ 63-69_103'!L:L,'Strommengen nach §§ 63-69_103'!J:J,M168,'Strommengen nach §§ 63-69_103'!A:A,L168)/100*N168,0)</f>
        <v>0</v>
      </c>
    </row>
    <row r="169" spans="16:16">
      <c r="P169" s="484">
        <f>IF(OR(M169="BA10331--INDIV",M169="BA10332--INDIV",M169="BA10342--INDIV"),SUMIFS('Strommengen nach §§ 63-69_103'!L:L,'Strommengen nach §§ 63-69_103'!J:J,M169,'Strommengen nach §§ 63-69_103'!A:A,L169)/100*N169,0)</f>
        <v>0</v>
      </c>
    </row>
    <row r="170" spans="16:16">
      <c r="P170" s="484">
        <f>IF(OR(M170="BA10331--INDIV",M170="BA10332--INDIV",M170="BA10342--INDIV"),SUMIFS('Strommengen nach §§ 63-69_103'!L:L,'Strommengen nach §§ 63-69_103'!J:J,M170,'Strommengen nach §§ 63-69_103'!A:A,L170)/100*N170,0)</f>
        <v>0</v>
      </c>
    </row>
    <row r="171" spans="16:16">
      <c r="P171" s="484">
        <f>IF(OR(M171="BA10331--INDIV",M171="BA10332--INDIV",M171="BA10342--INDIV"),SUMIFS('Strommengen nach §§ 63-69_103'!L:L,'Strommengen nach §§ 63-69_103'!J:J,M171,'Strommengen nach §§ 63-69_103'!A:A,L171)/100*N171,0)</f>
        <v>0</v>
      </c>
    </row>
    <row r="172" spans="16:16">
      <c r="P172" s="484">
        <f>IF(OR(M172="BA10331--INDIV",M172="BA10332--INDIV",M172="BA10342--INDIV"),SUMIFS('Strommengen nach §§ 63-69_103'!L:L,'Strommengen nach §§ 63-69_103'!J:J,M172,'Strommengen nach §§ 63-69_103'!A:A,L172)/100*N172,0)</f>
        <v>0</v>
      </c>
    </row>
    <row r="173" spans="16:16">
      <c r="P173" s="484">
        <f>IF(OR(M173="BA10331--INDIV",M173="BA10332--INDIV",M173="BA10342--INDIV"),SUMIFS('Strommengen nach §§ 63-69_103'!L:L,'Strommengen nach §§ 63-69_103'!J:J,M173,'Strommengen nach §§ 63-69_103'!A:A,L173)/100*N173,0)</f>
        <v>0</v>
      </c>
    </row>
    <row r="174" spans="16:16">
      <c r="P174" s="484">
        <f>IF(OR(M174="BA10331--INDIV",M174="BA10332--INDIV",M174="BA10342--INDIV"),SUMIFS('Strommengen nach §§ 63-69_103'!L:L,'Strommengen nach §§ 63-69_103'!J:J,M174,'Strommengen nach §§ 63-69_103'!A:A,L174)/100*N174,0)</f>
        <v>0</v>
      </c>
    </row>
    <row r="175" spans="16:16">
      <c r="P175" s="484">
        <f>IF(OR(M175="BA10331--INDIV",M175="BA10332--INDIV",M175="BA10342--INDIV"),SUMIFS('Strommengen nach §§ 63-69_103'!L:L,'Strommengen nach §§ 63-69_103'!J:J,M175,'Strommengen nach §§ 63-69_103'!A:A,L175)/100*N175,0)</f>
        <v>0</v>
      </c>
    </row>
    <row r="176" spans="16:16">
      <c r="P176" s="484">
        <f>IF(OR(M176="BA10331--INDIV",M176="BA10332--INDIV",M176="BA10342--INDIV"),SUMIFS('Strommengen nach §§ 63-69_103'!L:L,'Strommengen nach §§ 63-69_103'!J:J,M176,'Strommengen nach §§ 63-69_103'!A:A,L176)/100*N176,0)</f>
        <v>0</v>
      </c>
    </row>
    <row r="177" spans="16:16">
      <c r="P177" s="484">
        <f>IF(OR(M177="BA10331--INDIV",M177="BA10332--INDIV",M177="BA10342--INDIV"),SUMIFS('Strommengen nach §§ 63-69_103'!L:L,'Strommengen nach §§ 63-69_103'!J:J,M177,'Strommengen nach §§ 63-69_103'!A:A,L177)/100*N177,0)</f>
        <v>0</v>
      </c>
    </row>
    <row r="178" spans="16:16">
      <c r="P178" s="484">
        <f>IF(OR(M178="BA10331--INDIV",M178="BA10332--INDIV",M178="BA10342--INDIV"),SUMIFS('Strommengen nach §§ 63-69_103'!L:L,'Strommengen nach §§ 63-69_103'!J:J,M178,'Strommengen nach §§ 63-69_103'!A:A,L178)/100*N178,0)</f>
        <v>0</v>
      </c>
    </row>
    <row r="179" spans="16:16">
      <c r="P179" s="484">
        <f>IF(OR(M179="BA10331--INDIV",M179="BA10332--INDIV",M179="BA10342--INDIV"),SUMIFS('Strommengen nach §§ 63-69_103'!L:L,'Strommengen nach §§ 63-69_103'!J:J,M179,'Strommengen nach §§ 63-69_103'!A:A,L179)/100*N179,0)</f>
        <v>0</v>
      </c>
    </row>
    <row r="180" spans="16:16">
      <c r="P180" s="484">
        <f>IF(OR(M180="BA10331--INDIV",M180="BA10332--INDIV",M180="BA10342--INDIV"),SUMIFS('Strommengen nach §§ 63-69_103'!L:L,'Strommengen nach §§ 63-69_103'!J:J,M180,'Strommengen nach §§ 63-69_103'!A:A,L180)/100*N180,0)</f>
        <v>0</v>
      </c>
    </row>
    <row r="181" spans="16:16">
      <c r="P181" s="484">
        <f>IF(OR(M181="BA10331--INDIV",M181="BA10332--INDIV",M181="BA10342--INDIV"),SUMIFS('Strommengen nach §§ 63-69_103'!L:L,'Strommengen nach §§ 63-69_103'!J:J,M181,'Strommengen nach §§ 63-69_103'!A:A,L181)/100*N181,0)</f>
        <v>0</v>
      </c>
    </row>
    <row r="182" spans="16:16">
      <c r="P182" s="484">
        <f>IF(OR(M182="BA10331--INDIV",M182="BA10332--INDIV",M182="BA10342--INDIV"),SUMIFS('Strommengen nach §§ 63-69_103'!L:L,'Strommengen nach §§ 63-69_103'!J:J,M182,'Strommengen nach §§ 63-69_103'!A:A,L182)/100*N182,0)</f>
        <v>0</v>
      </c>
    </row>
    <row r="183" spans="16:16">
      <c r="P183" s="484">
        <f>IF(OR(M183="BA10331--INDIV",M183="BA10332--INDIV",M183="BA10342--INDIV"),SUMIFS('Strommengen nach §§ 63-69_103'!L:L,'Strommengen nach §§ 63-69_103'!J:J,M183,'Strommengen nach §§ 63-69_103'!A:A,L183)/100*N183,0)</f>
        <v>0</v>
      </c>
    </row>
    <row r="184" spans="16:16">
      <c r="P184" s="484">
        <f>IF(OR(M184="BA10331--INDIV",M184="BA10332--INDIV",M184="BA10342--INDIV"),SUMIFS('Strommengen nach §§ 63-69_103'!L:L,'Strommengen nach §§ 63-69_103'!J:J,M184,'Strommengen nach §§ 63-69_103'!A:A,L184)/100*N184,0)</f>
        <v>0</v>
      </c>
    </row>
    <row r="185" spans="16:16">
      <c r="P185" s="484">
        <f>IF(OR(M185="BA10331--INDIV",M185="BA10332--INDIV",M185="BA10342--INDIV"),SUMIFS('Strommengen nach §§ 63-69_103'!L:L,'Strommengen nach §§ 63-69_103'!J:J,M185,'Strommengen nach §§ 63-69_103'!A:A,L185)/100*N185,0)</f>
        <v>0</v>
      </c>
    </row>
    <row r="186" spans="16:16">
      <c r="P186" s="484">
        <f>IF(OR(M186="BA10331--INDIV",M186="BA10332--INDIV",M186="BA10342--INDIV"),SUMIFS('Strommengen nach §§ 63-69_103'!L:L,'Strommengen nach §§ 63-69_103'!J:J,M186,'Strommengen nach §§ 63-69_103'!A:A,L186)/100*N186,0)</f>
        <v>0</v>
      </c>
    </row>
    <row r="187" spans="16:16">
      <c r="P187" s="484">
        <f>IF(OR(M187="BA10331--INDIV",M187="BA10332--INDIV",M187="BA10342--INDIV"),SUMIFS('Strommengen nach §§ 63-69_103'!L:L,'Strommengen nach §§ 63-69_103'!J:J,M187,'Strommengen nach §§ 63-69_103'!A:A,L187)/100*N187,0)</f>
        <v>0</v>
      </c>
    </row>
    <row r="188" spans="16:16">
      <c r="P188" s="484">
        <f>IF(OR(M188="BA10331--INDIV",M188="BA10332--INDIV",M188="BA10342--INDIV"),SUMIFS('Strommengen nach §§ 63-69_103'!L:L,'Strommengen nach §§ 63-69_103'!J:J,M188,'Strommengen nach §§ 63-69_103'!A:A,L188)/100*N188,0)</f>
        <v>0</v>
      </c>
    </row>
    <row r="189" spans="16:16">
      <c r="P189" s="484">
        <f>IF(OR(M189="BA10331--INDIV",M189="BA10332--INDIV",M189="BA10342--INDIV"),SUMIFS('Strommengen nach §§ 63-69_103'!L:L,'Strommengen nach §§ 63-69_103'!J:J,M189,'Strommengen nach §§ 63-69_103'!A:A,L189)/100*N189,0)</f>
        <v>0</v>
      </c>
    </row>
    <row r="190" spans="16:16">
      <c r="P190" s="484">
        <f>IF(OR(M190="BA10331--INDIV",M190="BA10332--INDIV",M190="BA10342--INDIV"),SUMIFS('Strommengen nach §§ 63-69_103'!L:L,'Strommengen nach §§ 63-69_103'!J:J,M190,'Strommengen nach §§ 63-69_103'!A:A,L190)/100*N190,0)</f>
        <v>0</v>
      </c>
    </row>
    <row r="191" spans="16:16">
      <c r="P191" s="484">
        <f>IF(OR(M191="BA10331--INDIV",M191="BA10332--INDIV",M191="BA10342--INDIV"),SUMIFS('Strommengen nach §§ 63-69_103'!L:L,'Strommengen nach §§ 63-69_103'!J:J,M191,'Strommengen nach §§ 63-69_103'!A:A,L191)/100*N191,0)</f>
        <v>0</v>
      </c>
    </row>
    <row r="192" spans="16:16">
      <c r="P192" s="484">
        <f>IF(OR(M192="BA10331--INDIV",M192="BA10332--INDIV",M192="BA10342--INDIV"),SUMIFS('Strommengen nach §§ 63-69_103'!L:L,'Strommengen nach §§ 63-69_103'!J:J,M192,'Strommengen nach §§ 63-69_103'!A:A,L192)/100*N192,0)</f>
        <v>0</v>
      </c>
    </row>
    <row r="193" spans="16:16">
      <c r="P193" s="484">
        <f>IF(OR(M193="BA10331--INDIV",M193="BA10332--INDIV",M193="BA10342--INDIV"),SUMIFS('Strommengen nach §§ 63-69_103'!L:L,'Strommengen nach §§ 63-69_103'!J:J,M193,'Strommengen nach §§ 63-69_103'!A:A,L193)/100*N193,0)</f>
        <v>0</v>
      </c>
    </row>
    <row r="194" spans="16:16">
      <c r="P194" s="484">
        <f>IF(OR(M194="BA10331--INDIV",M194="BA10332--INDIV",M194="BA10342--INDIV"),SUMIFS('Strommengen nach §§ 63-69_103'!L:L,'Strommengen nach §§ 63-69_103'!J:J,M194,'Strommengen nach §§ 63-69_103'!A:A,L194)/100*N194,0)</f>
        <v>0</v>
      </c>
    </row>
    <row r="195" spans="16:16">
      <c r="P195" s="484">
        <f>IF(OR(M195="BA10331--INDIV",M195="BA10332--INDIV",M195="BA10342--INDIV"),SUMIFS('Strommengen nach §§ 63-69_103'!L:L,'Strommengen nach §§ 63-69_103'!J:J,M195,'Strommengen nach §§ 63-69_103'!A:A,L195)/100*N195,0)</f>
        <v>0</v>
      </c>
    </row>
    <row r="196" spans="16:16">
      <c r="P196" s="484">
        <f>IF(OR(M196="BA10331--INDIV",M196="BA10332--INDIV",M196="BA10342--INDIV"),SUMIFS('Strommengen nach §§ 63-69_103'!L:L,'Strommengen nach §§ 63-69_103'!J:J,M196,'Strommengen nach §§ 63-69_103'!A:A,L196)/100*N196,0)</f>
        <v>0</v>
      </c>
    </row>
    <row r="197" spans="16:16">
      <c r="P197" s="484">
        <f>IF(OR(M197="BA10331--INDIV",M197="BA10332--INDIV",M197="BA10342--INDIV"),SUMIFS('Strommengen nach §§ 63-69_103'!L:L,'Strommengen nach §§ 63-69_103'!J:J,M197,'Strommengen nach §§ 63-69_103'!A:A,L197)/100*N197,0)</f>
        <v>0</v>
      </c>
    </row>
    <row r="198" spans="16:16">
      <c r="P198" s="484">
        <f>IF(OR(M198="BA10331--INDIV",M198="BA10332--INDIV",M198="BA10342--INDIV"),SUMIFS('Strommengen nach §§ 63-69_103'!L:L,'Strommengen nach §§ 63-69_103'!J:J,M198,'Strommengen nach §§ 63-69_103'!A:A,L198)/100*N198,0)</f>
        <v>0</v>
      </c>
    </row>
    <row r="199" spans="16:16">
      <c r="P199" s="484">
        <f>IF(OR(M199="BA10331--INDIV",M199="BA10332--INDIV",M199="BA10342--INDIV"),SUMIFS('Strommengen nach §§ 63-69_103'!L:L,'Strommengen nach §§ 63-69_103'!J:J,M199,'Strommengen nach §§ 63-69_103'!A:A,L199)/100*N199,0)</f>
        <v>0</v>
      </c>
    </row>
    <row r="200" spans="16:16">
      <c r="P200" s="484">
        <f>IF(OR(M200="BA10331--INDIV",M200="BA10332--INDIV",M200="BA10342--INDIV"),SUMIFS('Strommengen nach §§ 63-69_103'!L:L,'Strommengen nach §§ 63-69_103'!J:J,M200,'Strommengen nach §§ 63-69_103'!A:A,L200)/100*N200,0)</f>
        <v>0</v>
      </c>
    </row>
    <row r="201" spans="16:16">
      <c r="P201" s="484">
        <f>IF(OR(M201="BA10331--INDIV",M201="BA10332--INDIV",M201="BA10342--INDIV"),SUMIFS('Strommengen nach §§ 63-69_103'!L:L,'Strommengen nach §§ 63-69_103'!J:J,M201,'Strommengen nach §§ 63-69_103'!A:A,L201)/100*N201,0)</f>
        <v>0</v>
      </c>
    </row>
    <row r="202" spans="16:16">
      <c r="P202" s="484">
        <f>IF(OR(M202="BA10331--INDIV",M202="BA10332--INDIV",M202="BA10342--INDIV"),SUMIFS('Strommengen nach §§ 63-69_103'!L:L,'Strommengen nach §§ 63-69_103'!J:J,M202,'Strommengen nach §§ 63-69_103'!A:A,L202)/100*N202,0)</f>
        <v>0</v>
      </c>
    </row>
    <row r="203" spans="16:16">
      <c r="P203" s="484">
        <f>IF(OR(M203="BA10331--INDIV",M203="BA10332--INDIV",M203="BA10342--INDIV"),SUMIFS('Strommengen nach §§ 63-69_103'!L:L,'Strommengen nach §§ 63-69_103'!J:J,M203,'Strommengen nach §§ 63-69_103'!A:A,L203)/100*N203,0)</f>
        <v>0</v>
      </c>
    </row>
    <row r="204" spans="16:16">
      <c r="P204" s="484">
        <f>IF(OR(M204="BA10331--INDIV",M204="BA10332--INDIV",M204="BA10342--INDIV"),SUMIFS('Strommengen nach §§ 63-69_103'!L:L,'Strommengen nach §§ 63-69_103'!J:J,M204,'Strommengen nach §§ 63-69_103'!A:A,L204)/100*N204,0)</f>
        <v>0</v>
      </c>
    </row>
    <row r="205" spans="16:16">
      <c r="P205" s="484">
        <f>IF(OR(M205="BA10331--INDIV",M205="BA10332--INDIV",M205="BA10342--INDIV"),SUMIFS('Strommengen nach §§ 63-69_103'!L:L,'Strommengen nach §§ 63-69_103'!J:J,M205,'Strommengen nach §§ 63-69_103'!A:A,L205)/100*N205,0)</f>
        <v>0</v>
      </c>
    </row>
    <row r="206" spans="16:16">
      <c r="P206" s="484">
        <f>IF(OR(M206="BA10331--INDIV",M206="BA10332--INDIV",M206="BA10342--INDIV"),SUMIFS('Strommengen nach §§ 63-69_103'!L:L,'Strommengen nach §§ 63-69_103'!J:J,M206,'Strommengen nach §§ 63-69_103'!A:A,L206)/100*N206,0)</f>
        <v>0</v>
      </c>
    </row>
    <row r="207" spans="16:16">
      <c r="P207" s="484">
        <f>IF(OR(M207="BA10331--INDIV",M207="BA10332--INDIV",M207="BA10342--INDIV"),SUMIFS('Strommengen nach §§ 63-69_103'!L:L,'Strommengen nach §§ 63-69_103'!J:J,M207,'Strommengen nach §§ 63-69_103'!A:A,L207)/100*N207,0)</f>
        <v>0</v>
      </c>
    </row>
    <row r="208" spans="16:16">
      <c r="P208" s="484">
        <f>IF(OR(M208="BA10331--INDIV",M208="BA10332--INDIV",M208="BA10342--INDIV"),SUMIFS('Strommengen nach §§ 63-69_103'!L:L,'Strommengen nach §§ 63-69_103'!J:J,M208,'Strommengen nach §§ 63-69_103'!A:A,L208)/100*N208,0)</f>
        <v>0</v>
      </c>
    </row>
    <row r="209" spans="16:16">
      <c r="P209" s="484">
        <f>IF(OR(M209="BA10331--INDIV",M209="BA10332--INDIV",M209="BA10342--INDIV"),SUMIFS('Strommengen nach §§ 63-69_103'!L:L,'Strommengen nach §§ 63-69_103'!J:J,M209,'Strommengen nach §§ 63-69_103'!A:A,L209)/100*N209,0)</f>
        <v>0</v>
      </c>
    </row>
    <row r="210" spans="16:16">
      <c r="P210" s="484">
        <f>IF(OR(M210="BA10331--INDIV",M210="BA10332--INDIV",M210="BA10342--INDIV"),SUMIFS('Strommengen nach §§ 63-69_103'!L:L,'Strommengen nach §§ 63-69_103'!J:J,M210,'Strommengen nach §§ 63-69_103'!A:A,L210)/100*N210,0)</f>
        <v>0</v>
      </c>
    </row>
    <row r="211" spans="16:16">
      <c r="P211" s="484">
        <f>IF(OR(M211="BA10331--INDIV",M211="BA10332--INDIV",M211="BA10342--INDIV"),SUMIFS('Strommengen nach §§ 63-69_103'!L:L,'Strommengen nach §§ 63-69_103'!J:J,M211,'Strommengen nach §§ 63-69_103'!A:A,L211)/100*N211,0)</f>
        <v>0</v>
      </c>
    </row>
    <row r="212" spans="16:16">
      <c r="P212" s="484">
        <f>IF(OR(M212="BA10331--INDIV",M212="BA10332--INDIV",M212="BA10342--INDIV"),SUMIFS('Strommengen nach §§ 63-69_103'!L:L,'Strommengen nach §§ 63-69_103'!J:J,M212,'Strommengen nach §§ 63-69_103'!A:A,L212)/100*N212,0)</f>
        <v>0</v>
      </c>
    </row>
    <row r="213" spans="16:16">
      <c r="P213" s="484">
        <f>IF(OR(M213="BA10331--INDIV",M213="BA10332--INDIV",M213="BA10342--INDIV"),SUMIFS('Strommengen nach §§ 63-69_103'!L:L,'Strommengen nach §§ 63-69_103'!J:J,M213,'Strommengen nach §§ 63-69_103'!A:A,L213)/100*N213,0)</f>
        <v>0</v>
      </c>
    </row>
    <row r="214" spans="16:16">
      <c r="P214" s="484">
        <f>IF(OR(M214="BA10331--INDIV",M214="BA10332--INDIV",M214="BA10342--INDIV"),SUMIFS('Strommengen nach §§ 63-69_103'!L:L,'Strommengen nach §§ 63-69_103'!J:J,M214,'Strommengen nach §§ 63-69_103'!A:A,L214)/100*N214,0)</f>
        <v>0</v>
      </c>
    </row>
    <row r="215" spans="16:16">
      <c r="P215" s="484">
        <f>IF(OR(M215="BA10331--INDIV",M215="BA10332--INDIV",M215="BA10342--INDIV"),SUMIFS('Strommengen nach §§ 63-69_103'!L:L,'Strommengen nach §§ 63-69_103'!J:J,M215,'Strommengen nach §§ 63-69_103'!A:A,L215)/100*N215,0)</f>
        <v>0</v>
      </c>
    </row>
    <row r="216" spans="16:16">
      <c r="P216" s="484">
        <f>IF(OR(M216="BA10331--INDIV",M216="BA10332--INDIV",M216="BA10342--INDIV"),SUMIFS('Strommengen nach §§ 63-69_103'!L:L,'Strommengen nach §§ 63-69_103'!J:J,M216,'Strommengen nach §§ 63-69_103'!A:A,L216)/100*N216,0)</f>
        <v>0</v>
      </c>
    </row>
    <row r="217" spans="16:16">
      <c r="P217" s="484">
        <f>IF(OR(M217="BA10331--INDIV",M217="BA10332--INDIV",M217="BA10342--INDIV"),SUMIFS('Strommengen nach §§ 63-69_103'!L:L,'Strommengen nach §§ 63-69_103'!J:J,M217,'Strommengen nach §§ 63-69_103'!A:A,L217)/100*N217,0)</f>
        <v>0</v>
      </c>
    </row>
    <row r="218" spans="16:16">
      <c r="P218" s="484">
        <f>IF(OR(M218="BA10331--INDIV",M218="BA10332--INDIV",M218="BA10342--INDIV"),SUMIFS('Strommengen nach §§ 63-69_103'!L:L,'Strommengen nach §§ 63-69_103'!J:J,M218,'Strommengen nach §§ 63-69_103'!A:A,L218)/100*N218,0)</f>
        <v>0</v>
      </c>
    </row>
    <row r="219" spans="16:16">
      <c r="P219" s="484">
        <f>IF(OR(M219="BA10331--INDIV",M219="BA10332--INDIV",M219="BA10342--INDIV"),SUMIFS('Strommengen nach §§ 63-69_103'!L:L,'Strommengen nach §§ 63-69_103'!J:J,M219,'Strommengen nach §§ 63-69_103'!A:A,L219)/100*N219,0)</f>
        <v>0</v>
      </c>
    </row>
    <row r="220" spans="16:16">
      <c r="P220" s="484">
        <f>IF(OR(M220="BA10331--INDIV",M220="BA10332--INDIV",M220="BA10342--INDIV"),SUMIFS('Strommengen nach §§ 63-69_103'!L:L,'Strommengen nach §§ 63-69_103'!J:J,M220,'Strommengen nach §§ 63-69_103'!A:A,L220)/100*N220,0)</f>
        <v>0</v>
      </c>
    </row>
    <row r="221" spans="16:16">
      <c r="P221" s="484">
        <f>IF(OR(M221="BA10331--INDIV",M221="BA10332--INDIV",M221="BA10342--INDIV"),SUMIFS('Strommengen nach §§ 63-69_103'!L:L,'Strommengen nach §§ 63-69_103'!J:J,M221,'Strommengen nach §§ 63-69_103'!A:A,L221)/100*N221,0)</f>
        <v>0</v>
      </c>
    </row>
    <row r="222" spans="16:16">
      <c r="P222" s="484">
        <f>IF(OR(M222="BA10331--INDIV",M222="BA10332--INDIV",M222="BA10342--INDIV"),SUMIFS('Strommengen nach §§ 63-69_103'!L:L,'Strommengen nach §§ 63-69_103'!J:J,M222,'Strommengen nach §§ 63-69_103'!A:A,L222)/100*N222,0)</f>
        <v>0</v>
      </c>
    </row>
    <row r="223" spans="16:16">
      <c r="P223" s="484">
        <f>IF(OR(M223="BA10331--INDIV",M223="BA10332--INDIV",M223="BA10342--INDIV"),SUMIFS('Strommengen nach §§ 63-69_103'!L:L,'Strommengen nach §§ 63-69_103'!J:J,M223,'Strommengen nach §§ 63-69_103'!A:A,L223)/100*N223,0)</f>
        <v>0</v>
      </c>
    </row>
    <row r="224" spans="16:16">
      <c r="P224" s="484">
        <f>IF(OR(M224="BA10331--INDIV",M224="BA10332--INDIV",M224="BA10342--INDIV"),SUMIFS('Strommengen nach §§ 63-69_103'!L:L,'Strommengen nach §§ 63-69_103'!J:J,M224,'Strommengen nach §§ 63-69_103'!A:A,L224)/100*N224,0)</f>
        <v>0</v>
      </c>
    </row>
    <row r="225" spans="16:16">
      <c r="P225" s="484">
        <f>IF(OR(M225="BA10331--INDIV",M225="BA10332--INDIV",M225="BA10342--INDIV"),SUMIFS('Strommengen nach §§ 63-69_103'!L:L,'Strommengen nach §§ 63-69_103'!J:J,M225,'Strommengen nach §§ 63-69_103'!A:A,L225)/100*N225,0)</f>
        <v>0</v>
      </c>
    </row>
    <row r="226" spans="16:16">
      <c r="P226" s="484">
        <f>IF(OR(M226="BA10331--INDIV",M226="BA10332--INDIV",M226="BA10342--INDIV"),SUMIFS('Strommengen nach §§ 63-69_103'!L:L,'Strommengen nach §§ 63-69_103'!J:J,M226,'Strommengen nach §§ 63-69_103'!A:A,L226)/100*N226,0)</f>
        <v>0</v>
      </c>
    </row>
    <row r="227" spans="16:16">
      <c r="P227" s="484">
        <f>IF(OR(M227="BA10331--INDIV",M227="BA10332--INDIV",M227="BA10342--INDIV"),SUMIFS('Strommengen nach §§ 63-69_103'!L:L,'Strommengen nach §§ 63-69_103'!J:J,M227,'Strommengen nach §§ 63-69_103'!A:A,L227)/100*N227,0)</f>
        <v>0</v>
      </c>
    </row>
    <row r="228" spans="16:16">
      <c r="P228" s="484">
        <f>IF(OR(M228="BA10331--INDIV",M228="BA10332--INDIV",M228="BA10342--INDIV"),SUMIFS('Strommengen nach §§ 63-69_103'!L:L,'Strommengen nach §§ 63-69_103'!J:J,M228,'Strommengen nach §§ 63-69_103'!A:A,L228)/100*N228,0)</f>
        <v>0</v>
      </c>
    </row>
    <row r="229" spans="16:16">
      <c r="P229" s="484">
        <f>IF(OR(M229="BA10331--INDIV",M229="BA10332--INDIV",M229="BA10342--INDIV"),SUMIFS('Strommengen nach §§ 63-69_103'!L:L,'Strommengen nach §§ 63-69_103'!J:J,M229,'Strommengen nach §§ 63-69_103'!A:A,L229)/100*N229,0)</f>
        <v>0</v>
      </c>
    </row>
    <row r="230" spans="16:16">
      <c r="P230" s="484">
        <f>IF(OR(M230="BA10331--INDIV",M230="BA10332--INDIV",M230="BA10342--INDIV"),SUMIFS('Strommengen nach §§ 63-69_103'!L:L,'Strommengen nach §§ 63-69_103'!J:J,M230,'Strommengen nach §§ 63-69_103'!A:A,L230)/100*N230,0)</f>
        <v>0</v>
      </c>
    </row>
    <row r="231" spans="16:16">
      <c r="P231" s="484">
        <f>IF(OR(M231="BA10331--INDIV",M231="BA10332--INDIV",M231="BA10342--INDIV"),SUMIFS('Strommengen nach §§ 63-69_103'!L:L,'Strommengen nach §§ 63-69_103'!J:J,M231,'Strommengen nach §§ 63-69_103'!A:A,L231)/100*N231,0)</f>
        <v>0</v>
      </c>
    </row>
    <row r="232" spans="16:16">
      <c r="P232" s="484">
        <f>IF(OR(M232="BA10331--INDIV",M232="BA10332--INDIV",M232="BA10342--INDIV"),SUMIFS('Strommengen nach §§ 63-69_103'!L:L,'Strommengen nach §§ 63-69_103'!J:J,M232,'Strommengen nach §§ 63-69_103'!A:A,L232)/100*N232,0)</f>
        <v>0</v>
      </c>
    </row>
    <row r="233" spans="16:16">
      <c r="P233" s="484">
        <f>IF(OR(M233="BA10331--INDIV",M233="BA10332--INDIV",M233="BA10342--INDIV"),SUMIFS('Strommengen nach §§ 63-69_103'!L:L,'Strommengen nach §§ 63-69_103'!J:J,M233,'Strommengen nach §§ 63-69_103'!A:A,L233)/100*N233,0)</f>
        <v>0</v>
      </c>
    </row>
    <row r="234" spans="16:16">
      <c r="P234" s="484">
        <f>IF(OR(M234="BA10331--INDIV",M234="BA10332--INDIV",M234="BA10342--INDIV"),SUMIFS('Strommengen nach §§ 63-69_103'!L:L,'Strommengen nach §§ 63-69_103'!J:J,M234,'Strommengen nach §§ 63-69_103'!A:A,L234)/100*N234,0)</f>
        <v>0</v>
      </c>
    </row>
    <row r="235" spans="16:16">
      <c r="P235" s="484">
        <f>IF(OR(M235="BA10331--INDIV",M235="BA10332--INDIV",M235="BA10342--INDIV"),SUMIFS('Strommengen nach §§ 63-69_103'!L:L,'Strommengen nach §§ 63-69_103'!J:J,M235,'Strommengen nach §§ 63-69_103'!A:A,L235)/100*N235,0)</f>
        <v>0</v>
      </c>
    </row>
    <row r="236" spans="16:16">
      <c r="P236" s="484">
        <f>IF(OR(M236="BA10331--INDIV",M236="BA10332--INDIV",M236="BA10342--INDIV"),SUMIFS('Strommengen nach §§ 63-69_103'!L:L,'Strommengen nach §§ 63-69_103'!J:J,M236,'Strommengen nach §§ 63-69_103'!A:A,L236)/100*N236,0)</f>
        <v>0</v>
      </c>
    </row>
    <row r="237" spans="16:16">
      <c r="P237" s="484">
        <f>IF(OR(M237="BA10331--INDIV",M237="BA10332--INDIV",M237="BA10342--INDIV"),SUMIFS('Strommengen nach §§ 63-69_103'!L:L,'Strommengen nach §§ 63-69_103'!J:J,M237,'Strommengen nach §§ 63-69_103'!A:A,L237)/100*N237,0)</f>
        <v>0</v>
      </c>
    </row>
    <row r="238" spans="16:16">
      <c r="P238" s="484">
        <f>IF(OR(M238="BA10331--INDIV",M238="BA10332--INDIV",M238="BA10342--INDIV"),SUMIFS('Strommengen nach §§ 63-69_103'!L:L,'Strommengen nach §§ 63-69_103'!J:J,M238,'Strommengen nach §§ 63-69_103'!A:A,L238)/100*N238,0)</f>
        <v>0</v>
      </c>
    </row>
    <row r="239" spans="16:16">
      <c r="P239" s="484">
        <f>IF(OR(M239="BA10331--INDIV",M239="BA10332--INDIV",M239="BA10342--INDIV"),SUMIFS('Strommengen nach §§ 63-69_103'!L:L,'Strommengen nach §§ 63-69_103'!J:J,M239,'Strommengen nach §§ 63-69_103'!A:A,L239)/100*N239,0)</f>
        <v>0</v>
      </c>
    </row>
    <row r="240" spans="16:16">
      <c r="P240" s="484">
        <f>IF(OR(M240="BA10331--INDIV",M240="BA10332--INDIV",M240="BA10342--INDIV"),SUMIFS('Strommengen nach §§ 63-69_103'!L:L,'Strommengen nach §§ 63-69_103'!J:J,M240,'Strommengen nach §§ 63-69_103'!A:A,L240)/100*N240,0)</f>
        <v>0</v>
      </c>
    </row>
    <row r="241" spans="16:16">
      <c r="P241" s="484">
        <f>IF(OR(M241="BA10331--INDIV",M241="BA10332--INDIV",M241="BA10342--INDIV"),SUMIFS('Strommengen nach §§ 63-69_103'!L:L,'Strommengen nach §§ 63-69_103'!J:J,M241,'Strommengen nach §§ 63-69_103'!A:A,L241)/100*N241,0)</f>
        <v>0</v>
      </c>
    </row>
    <row r="242" spans="16:16">
      <c r="P242" s="484">
        <f>IF(OR(M242="BA10331--INDIV",M242="BA10332--INDIV",M242="BA10342--INDIV"),SUMIFS('Strommengen nach §§ 63-69_103'!L:L,'Strommengen nach §§ 63-69_103'!J:J,M242,'Strommengen nach §§ 63-69_103'!A:A,L242)/100*N242,0)</f>
        <v>0</v>
      </c>
    </row>
    <row r="243" spans="16:16">
      <c r="P243" s="484">
        <f>IF(OR(M243="BA10331--INDIV",M243="BA10332--INDIV",M243="BA10342--INDIV"),SUMIFS('Strommengen nach §§ 63-69_103'!L:L,'Strommengen nach §§ 63-69_103'!J:J,M243,'Strommengen nach §§ 63-69_103'!A:A,L243)/100*N243,0)</f>
        <v>0</v>
      </c>
    </row>
    <row r="244" spans="16:16">
      <c r="P244" s="484">
        <f>IF(OR(M244="BA10331--INDIV",M244="BA10332--INDIV",M244="BA10342--INDIV"),SUMIFS('Strommengen nach §§ 63-69_103'!L:L,'Strommengen nach §§ 63-69_103'!J:J,M244,'Strommengen nach §§ 63-69_103'!A:A,L244)/100*N244,0)</f>
        <v>0</v>
      </c>
    </row>
    <row r="245" spans="16:16">
      <c r="P245" s="484">
        <f>IF(OR(M245="BA10331--INDIV",M245="BA10332--INDIV",M245="BA10342--INDIV"),SUMIFS('Strommengen nach §§ 63-69_103'!L:L,'Strommengen nach §§ 63-69_103'!J:J,M245,'Strommengen nach §§ 63-69_103'!A:A,L245)/100*N245,0)</f>
        <v>0</v>
      </c>
    </row>
    <row r="246" spans="16:16">
      <c r="P246" s="484">
        <f>IF(OR(M246="BA10331--INDIV",M246="BA10332--INDIV",M246="BA10342--INDIV"),SUMIFS('Strommengen nach §§ 63-69_103'!L:L,'Strommengen nach §§ 63-69_103'!J:J,M246,'Strommengen nach §§ 63-69_103'!A:A,L246)/100*N246,0)</f>
        <v>0</v>
      </c>
    </row>
    <row r="247" spans="16:16">
      <c r="P247" s="484">
        <f>IF(OR(M247="BA10331--INDIV",M247="BA10332--INDIV",M247="BA10342--INDIV"),SUMIFS('Strommengen nach §§ 63-69_103'!L:L,'Strommengen nach §§ 63-69_103'!J:J,M247,'Strommengen nach §§ 63-69_103'!A:A,L247)/100*N247,0)</f>
        <v>0</v>
      </c>
    </row>
    <row r="248" spans="16:16">
      <c r="P248" s="484">
        <f>IF(OR(M248="BA10331--INDIV",M248="BA10332--INDIV",M248="BA10342--INDIV"),SUMIFS('Strommengen nach §§ 63-69_103'!L:L,'Strommengen nach §§ 63-69_103'!J:J,M248,'Strommengen nach §§ 63-69_103'!A:A,L248)/100*N248,0)</f>
        <v>0</v>
      </c>
    </row>
    <row r="249" spans="16:16">
      <c r="P249" s="484">
        <f>IF(OR(M249="BA10331--INDIV",M249="BA10332--INDIV",M249="BA10342--INDIV"),SUMIFS('Strommengen nach §§ 63-69_103'!L:L,'Strommengen nach §§ 63-69_103'!J:J,M249,'Strommengen nach §§ 63-69_103'!A:A,L249)/100*N249,0)</f>
        <v>0</v>
      </c>
    </row>
    <row r="250" spans="16:16">
      <c r="P250" s="484">
        <f>IF(OR(M250="BA10331--INDIV",M250="BA10332--INDIV",M250="BA10342--INDIV"),SUMIFS('Strommengen nach §§ 63-69_103'!L:L,'Strommengen nach §§ 63-69_103'!J:J,M250,'Strommengen nach §§ 63-69_103'!A:A,L250)/100*N250,0)</f>
        <v>0</v>
      </c>
    </row>
    <row r="251" spans="16:16">
      <c r="P251" s="484">
        <f>IF(OR(M251="BA10331--INDIV",M251="BA10332--INDIV",M251="BA10342--INDIV"),SUMIFS('Strommengen nach §§ 63-69_103'!L:L,'Strommengen nach §§ 63-69_103'!J:J,M251,'Strommengen nach §§ 63-69_103'!A:A,L251)/100*N251,0)</f>
        <v>0</v>
      </c>
    </row>
    <row r="252" spans="16:16">
      <c r="P252" s="484">
        <f>IF(OR(M252="BA10331--INDIV",M252="BA10332--INDIV",M252="BA10342--INDIV"),SUMIFS('Strommengen nach §§ 63-69_103'!L:L,'Strommengen nach §§ 63-69_103'!J:J,M252,'Strommengen nach §§ 63-69_103'!A:A,L252)/100*N252,0)</f>
        <v>0</v>
      </c>
    </row>
    <row r="253" spans="16:16">
      <c r="P253" s="484">
        <f>IF(OR(M253="BA10331--INDIV",M253="BA10332--INDIV",M253="BA10342--INDIV"),SUMIFS('Strommengen nach §§ 63-69_103'!L:L,'Strommengen nach §§ 63-69_103'!J:J,M253,'Strommengen nach §§ 63-69_103'!A:A,L253)/100*N253,0)</f>
        <v>0</v>
      </c>
    </row>
    <row r="254" spans="16:16">
      <c r="P254" s="484">
        <f>IF(OR(M254="BA10331--INDIV",M254="BA10332--INDIV",M254="BA10342--INDIV"),SUMIFS('Strommengen nach §§ 63-69_103'!L:L,'Strommengen nach §§ 63-69_103'!J:J,M254,'Strommengen nach §§ 63-69_103'!A:A,L254)/100*N254,0)</f>
        <v>0</v>
      </c>
    </row>
    <row r="255" spans="16:16">
      <c r="P255" s="484">
        <f>IF(OR(M255="BA10331--INDIV",M255="BA10332--INDIV",M255="BA10342--INDIV"),SUMIFS('Strommengen nach §§ 63-69_103'!L:L,'Strommengen nach §§ 63-69_103'!J:J,M255,'Strommengen nach §§ 63-69_103'!A:A,L255)/100*N255,0)</f>
        <v>0</v>
      </c>
    </row>
    <row r="256" spans="16:16">
      <c r="P256" s="484">
        <f>IF(OR(M256="BA10331--INDIV",M256="BA10332--INDIV",M256="BA10342--INDIV"),SUMIFS('Strommengen nach §§ 63-69_103'!L:L,'Strommengen nach §§ 63-69_103'!J:J,M256,'Strommengen nach §§ 63-69_103'!A:A,L256)/100*N256,0)</f>
        <v>0</v>
      </c>
    </row>
    <row r="257" spans="16:16">
      <c r="P257" s="484">
        <f>IF(OR(M257="BA10331--INDIV",M257="BA10332--INDIV",M257="BA10342--INDIV"),SUMIFS('Strommengen nach §§ 63-69_103'!L:L,'Strommengen nach §§ 63-69_103'!J:J,M257,'Strommengen nach §§ 63-69_103'!A:A,L257)/100*N257,0)</f>
        <v>0</v>
      </c>
    </row>
    <row r="258" spans="16:16">
      <c r="P258" s="484">
        <f>IF(OR(M258="BA10331--INDIV",M258="BA10332--INDIV",M258="BA10342--INDIV"),SUMIFS('Strommengen nach §§ 63-69_103'!L:L,'Strommengen nach §§ 63-69_103'!J:J,M258,'Strommengen nach §§ 63-69_103'!A:A,L258)/100*N258,0)</f>
        <v>0</v>
      </c>
    </row>
    <row r="259" spans="16:16">
      <c r="P259" s="484">
        <f>IF(OR(M259="BA10331--INDIV",M259="BA10332--INDIV",M259="BA10342--INDIV"),SUMIFS('Strommengen nach §§ 63-69_103'!L:L,'Strommengen nach §§ 63-69_103'!J:J,M259,'Strommengen nach §§ 63-69_103'!A:A,L259)/100*N259,0)</f>
        <v>0</v>
      </c>
    </row>
    <row r="260" spans="16:16">
      <c r="P260" s="484">
        <f>IF(OR(M260="BA10331--INDIV",M260="BA10332--INDIV",M260="BA10342--INDIV"),SUMIFS('Strommengen nach §§ 63-69_103'!L:L,'Strommengen nach §§ 63-69_103'!J:J,M260,'Strommengen nach §§ 63-69_103'!A:A,L260)/100*N260,0)</f>
        <v>0</v>
      </c>
    </row>
    <row r="261" spans="16:16">
      <c r="P261" s="484">
        <f>IF(OR(M261="BA10331--INDIV",M261="BA10332--INDIV",M261="BA10342--INDIV"),SUMIFS('Strommengen nach §§ 63-69_103'!L:L,'Strommengen nach §§ 63-69_103'!J:J,M261,'Strommengen nach §§ 63-69_103'!A:A,L261)/100*N261,0)</f>
        <v>0</v>
      </c>
    </row>
    <row r="262" spans="16:16">
      <c r="P262" s="484">
        <f>IF(OR(M262="BA10331--INDIV",M262="BA10332--INDIV",M262="BA10342--INDIV"),SUMIFS('Strommengen nach §§ 63-69_103'!L:L,'Strommengen nach §§ 63-69_103'!J:J,M262,'Strommengen nach §§ 63-69_103'!A:A,L262)/100*N262,0)</f>
        <v>0</v>
      </c>
    </row>
    <row r="263" spans="16:16">
      <c r="P263" s="484">
        <f>IF(OR(M263="BA10331--INDIV",M263="BA10332--INDIV",M263="BA10342--INDIV"),SUMIFS('Strommengen nach §§ 63-69_103'!L:L,'Strommengen nach §§ 63-69_103'!J:J,M263,'Strommengen nach §§ 63-69_103'!A:A,L263)/100*N263,0)</f>
        <v>0</v>
      </c>
    </row>
    <row r="264" spans="16:16">
      <c r="P264" s="484">
        <f>IF(OR(M264="BA10331--INDIV",M264="BA10332--INDIV",M264="BA10342--INDIV"),SUMIFS('Strommengen nach §§ 63-69_103'!L:L,'Strommengen nach §§ 63-69_103'!J:J,M264,'Strommengen nach §§ 63-69_103'!A:A,L264)/100*N264,0)</f>
        <v>0</v>
      </c>
    </row>
    <row r="265" spans="16:16">
      <c r="P265" s="484">
        <f>IF(OR(M265="BA10331--INDIV",M265="BA10332--INDIV",M265="BA10342--INDIV"),SUMIFS('Strommengen nach §§ 63-69_103'!L:L,'Strommengen nach §§ 63-69_103'!J:J,M265,'Strommengen nach §§ 63-69_103'!A:A,L265)/100*N265,0)</f>
        <v>0</v>
      </c>
    </row>
    <row r="266" spans="16:16">
      <c r="P266" s="484">
        <f>IF(OR(M266="BA10331--INDIV",M266="BA10332--INDIV",M266="BA10342--INDIV"),SUMIFS('Strommengen nach §§ 63-69_103'!L:L,'Strommengen nach §§ 63-69_103'!J:J,M266,'Strommengen nach §§ 63-69_103'!A:A,L266)/100*N266,0)</f>
        <v>0</v>
      </c>
    </row>
    <row r="267" spans="16:16">
      <c r="P267" s="484">
        <f>IF(OR(M267="BA10331--INDIV",M267="BA10332--INDIV",M267="BA10342--INDIV"),SUMIFS('Strommengen nach §§ 63-69_103'!L:L,'Strommengen nach §§ 63-69_103'!J:J,M267,'Strommengen nach §§ 63-69_103'!A:A,L267)/100*N267,0)</f>
        <v>0</v>
      </c>
    </row>
    <row r="268" spans="16:16">
      <c r="P268" s="484">
        <f>IF(OR(M268="BA10331--INDIV",M268="BA10332--INDIV",M268="BA10342--INDIV"),SUMIFS('Strommengen nach §§ 63-69_103'!L:L,'Strommengen nach §§ 63-69_103'!J:J,M268,'Strommengen nach §§ 63-69_103'!A:A,L268)/100*N268,0)</f>
        <v>0</v>
      </c>
    </row>
    <row r="269" spans="16:16">
      <c r="P269" s="484">
        <f>IF(OR(M269="BA10331--INDIV",M269="BA10332--INDIV",M269="BA10342--INDIV"),SUMIFS('Strommengen nach §§ 63-69_103'!L:L,'Strommengen nach §§ 63-69_103'!J:J,M269,'Strommengen nach §§ 63-69_103'!A:A,L269)/100*N269,0)</f>
        <v>0</v>
      </c>
    </row>
    <row r="270" spans="16:16">
      <c r="P270" s="484">
        <f>IF(OR(M270="BA10331--INDIV",M270="BA10332--INDIV",M270="BA10342--INDIV"),SUMIFS('Strommengen nach §§ 63-69_103'!L:L,'Strommengen nach §§ 63-69_103'!J:J,M270,'Strommengen nach §§ 63-69_103'!A:A,L270)/100*N270,0)</f>
        <v>0</v>
      </c>
    </row>
    <row r="271" spans="16:16">
      <c r="P271" s="484">
        <f>IF(OR(M271="BA10331--INDIV",M271="BA10332--INDIV",M271="BA10342--INDIV"),SUMIFS('Strommengen nach §§ 63-69_103'!L:L,'Strommengen nach §§ 63-69_103'!J:J,M271,'Strommengen nach §§ 63-69_103'!A:A,L271)/100*N271,0)</f>
        <v>0</v>
      </c>
    </row>
    <row r="272" spans="16:16">
      <c r="P272" s="484">
        <f>IF(OR(M272="BA10331--INDIV",M272="BA10332--INDIV",M272="BA10342--INDIV"),SUMIFS('Strommengen nach §§ 63-69_103'!L:L,'Strommengen nach §§ 63-69_103'!J:J,M272,'Strommengen nach §§ 63-69_103'!A:A,L272)/100*N272,0)</f>
        <v>0</v>
      </c>
    </row>
    <row r="273" spans="16:16">
      <c r="P273" s="484">
        <f>IF(OR(M273="BA10331--INDIV",M273="BA10332--INDIV",M273="BA10342--INDIV"),SUMIFS('Strommengen nach §§ 63-69_103'!L:L,'Strommengen nach §§ 63-69_103'!J:J,M273,'Strommengen nach §§ 63-69_103'!A:A,L273)/100*N273,0)</f>
        <v>0</v>
      </c>
    </row>
    <row r="274" spans="16:16">
      <c r="P274" s="484">
        <f>IF(OR(M274="BA10331--INDIV",M274="BA10332--INDIV",M274="BA10342--INDIV"),SUMIFS('Strommengen nach §§ 63-69_103'!L:L,'Strommengen nach §§ 63-69_103'!J:J,M274,'Strommengen nach §§ 63-69_103'!A:A,L274)/100*N274,0)</f>
        <v>0</v>
      </c>
    </row>
    <row r="275" spans="16:16">
      <c r="P275" s="484">
        <f>IF(OR(M275="BA10331--INDIV",M275="BA10332--INDIV",M275="BA10342--INDIV"),SUMIFS('Strommengen nach §§ 63-69_103'!L:L,'Strommengen nach §§ 63-69_103'!J:J,M275,'Strommengen nach §§ 63-69_103'!A:A,L275)/100*N275,0)</f>
        <v>0</v>
      </c>
    </row>
    <row r="276" spans="16:16">
      <c r="P276" s="484">
        <f>IF(OR(M276="BA10331--INDIV",M276="BA10332--INDIV",M276="BA10342--INDIV"),SUMIFS('Strommengen nach §§ 63-69_103'!L:L,'Strommengen nach §§ 63-69_103'!J:J,M276,'Strommengen nach §§ 63-69_103'!A:A,L276)/100*N276,0)</f>
        <v>0</v>
      </c>
    </row>
    <row r="277" spans="16:16">
      <c r="P277" s="484">
        <f>IF(OR(M277="BA10331--INDIV",M277="BA10332--INDIV",M277="BA10342--INDIV"),SUMIFS('Strommengen nach §§ 63-69_103'!L:L,'Strommengen nach §§ 63-69_103'!J:J,M277,'Strommengen nach §§ 63-69_103'!A:A,L277)/100*N277,0)</f>
        <v>0</v>
      </c>
    </row>
    <row r="278" spans="16:16">
      <c r="P278" s="484">
        <f>IF(OR(M278="BA10331--INDIV",M278="BA10332--INDIV",M278="BA10342--INDIV"),SUMIFS('Strommengen nach §§ 63-69_103'!L:L,'Strommengen nach §§ 63-69_103'!J:J,M278,'Strommengen nach §§ 63-69_103'!A:A,L278)/100*N278,0)</f>
        <v>0</v>
      </c>
    </row>
    <row r="279" spans="16:16">
      <c r="P279" s="484">
        <f>IF(OR(M279="BA10331--INDIV",M279="BA10332--INDIV",M279="BA10342--INDIV"),SUMIFS('Strommengen nach §§ 63-69_103'!L:L,'Strommengen nach §§ 63-69_103'!J:J,M279,'Strommengen nach §§ 63-69_103'!A:A,L279)/100*N279,0)</f>
        <v>0</v>
      </c>
    </row>
    <row r="280" spans="16:16">
      <c r="P280" s="484">
        <f>IF(OR(M280="BA10331--INDIV",M280="BA10332--INDIV",M280="BA10342--INDIV"),SUMIFS('Strommengen nach §§ 63-69_103'!L:L,'Strommengen nach §§ 63-69_103'!J:J,M280,'Strommengen nach §§ 63-69_103'!A:A,L280)/100*N280,0)</f>
        <v>0</v>
      </c>
    </row>
    <row r="281" spans="16:16">
      <c r="P281" s="484">
        <f>IF(OR(M281="BA10331--INDIV",M281="BA10332--INDIV",M281="BA10342--INDIV"),SUMIFS('Strommengen nach §§ 63-69_103'!L:L,'Strommengen nach §§ 63-69_103'!J:J,M281,'Strommengen nach §§ 63-69_103'!A:A,L281)/100*N281,0)</f>
        <v>0</v>
      </c>
    </row>
    <row r="282" spans="16:16">
      <c r="P282" s="484">
        <f>IF(OR(M282="BA10331--INDIV",M282="BA10332--INDIV",M282="BA10342--INDIV"),SUMIFS('Strommengen nach §§ 63-69_103'!L:L,'Strommengen nach §§ 63-69_103'!J:J,M282,'Strommengen nach §§ 63-69_103'!A:A,L282)/100*N282,0)</f>
        <v>0</v>
      </c>
    </row>
    <row r="283" spans="16:16">
      <c r="P283" s="484">
        <f>IF(OR(M283="BA10331--INDIV",M283="BA10332--INDIV",M283="BA10342--INDIV"),SUMIFS('Strommengen nach §§ 63-69_103'!L:L,'Strommengen nach §§ 63-69_103'!J:J,M283,'Strommengen nach §§ 63-69_103'!A:A,L283)/100*N283,0)</f>
        <v>0</v>
      </c>
    </row>
    <row r="284" spans="16:16">
      <c r="P284" s="484">
        <f>IF(OR(M284="BA10331--INDIV",M284="BA10332--INDIV",M284="BA10342--INDIV"),SUMIFS('Strommengen nach §§ 63-69_103'!L:L,'Strommengen nach §§ 63-69_103'!J:J,M284,'Strommengen nach §§ 63-69_103'!A:A,L284)/100*N284,0)</f>
        <v>0</v>
      </c>
    </row>
    <row r="285" spans="16:16">
      <c r="P285" s="484">
        <f>IF(OR(M285="BA10331--INDIV",M285="BA10332--INDIV",M285="BA10342--INDIV"),SUMIFS('Strommengen nach §§ 63-69_103'!L:L,'Strommengen nach §§ 63-69_103'!J:J,M285,'Strommengen nach §§ 63-69_103'!A:A,L285)/100*N285,0)</f>
        <v>0</v>
      </c>
    </row>
    <row r="286" spans="16:16">
      <c r="P286" s="484">
        <f>IF(OR(M286="BA10331--INDIV",M286="BA10332--INDIV",M286="BA10342--INDIV"),SUMIFS('Strommengen nach §§ 63-69_103'!L:L,'Strommengen nach §§ 63-69_103'!J:J,M286,'Strommengen nach §§ 63-69_103'!A:A,L286)/100*N286,0)</f>
        <v>0</v>
      </c>
    </row>
    <row r="287" spans="16:16">
      <c r="P287" s="484">
        <f>IF(OR(M287="BA10331--INDIV",M287="BA10332--INDIV",M287="BA10342--INDIV"),SUMIFS('Strommengen nach §§ 63-69_103'!L:L,'Strommengen nach §§ 63-69_103'!J:J,M287,'Strommengen nach §§ 63-69_103'!A:A,L287)/100*N287,0)</f>
        <v>0</v>
      </c>
    </row>
    <row r="288" spans="16:16">
      <c r="P288" s="484">
        <f>IF(OR(M288="BA10331--INDIV",M288="BA10332--INDIV",M288="BA10342--INDIV"),SUMIFS('Strommengen nach §§ 63-69_103'!L:L,'Strommengen nach §§ 63-69_103'!J:J,M288,'Strommengen nach §§ 63-69_103'!A:A,L288)/100*N288,0)</f>
        <v>0</v>
      </c>
    </row>
    <row r="289" spans="16:16">
      <c r="P289" s="484">
        <f>IF(OR(M289="BA10331--INDIV",M289="BA10332--INDIV",M289="BA10342--INDIV"),SUMIFS('Strommengen nach §§ 63-69_103'!L:L,'Strommengen nach §§ 63-69_103'!J:J,M289,'Strommengen nach §§ 63-69_103'!A:A,L289)/100*N289,0)</f>
        <v>0</v>
      </c>
    </row>
    <row r="290" spans="16:16">
      <c r="P290" s="484">
        <f>IF(OR(M290="BA10331--INDIV",M290="BA10332--INDIV",M290="BA10342--INDIV"),SUMIFS('Strommengen nach §§ 63-69_103'!L:L,'Strommengen nach §§ 63-69_103'!J:J,M290,'Strommengen nach §§ 63-69_103'!A:A,L290)/100*N290,0)</f>
        <v>0</v>
      </c>
    </row>
    <row r="291" spans="16:16">
      <c r="P291" s="484">
        <f>IF(OR(M291="BA10331--INDIV",M291="BA10332--INDIV",M291="BA10342--INDIV"),SUMIFS('Strommengen nach §§ 63-69_103'!L:L,'Strommengen nach §§ 63-69_103'!J:J,M291,'Strommengen nach §§ 63-69_103'!A:A,L291)/100*N291,0)</f>
        <v>0</v>
      </c>
    </row>
    <row r="292" spans="16:16">
      <c r="P292" s="484">
        <f>IF(OR(M292="BA10331--INDIV",M292="BA10332--INDIV",M292="BA10342--INDIV"),SUMIFS('Strommengen nach §§ 63-69_103'!L:L,'Strommengen nach §§ 63-69_103'!J:J,M292,'Strommengen nach §§ 63-69_103'!A:A,L292)/100*N292,0)</f>
        <v>0</v>
      </c>
    </row>
    <row r="293" spans="16:16">
      <c r="P293" s="484">
        <f>IF(OR(M293="BA10331--INDIV",M293="BA10332--INDIV",M293="BA10342--INDIV"),SUMIFS('Strommengen nach §§ 63-69_103'!L:L,'Strommengen nach §§ 63-69_103'!J:J,M293,'Strommengen nach §§ 63-69_103'!A:A,L293)/100*N293,0)</f>
        <v>0</v>
      </c>
    </row>
    <row r="294" spans="16:16">
      <c r="P294" s="484">
        <f>IF(OR(M294="BA10331--INDIV",M294="BA10332--INDIV",M294="BA10342--INDIV"),SUMIFS('Strommengen nach §§ 63-69_103'!L:L,'Strommengen nach §§ 63-69_103'!J:J,M294,'Strommengen nach §§ 63-69_103'!A:A,L294)/100*N294,0)</f>
        <v>0</v>
      </c>
    </row>
    <row r="295" spans="16:16">
      <c r="P295" s="484">
        <f>IF(OR(M295="BA10331--INDIV",M295="BA10332--INDIV",M295="BA10342--INDIV"),SUMIFS('Strommengen nach §§ 63-69_103'!L:L,'Strommengen nach §§ 63-69_103'!J:J,M295,'Strommengen nach §§ 63-69_103'!A:A,L295)/100*N295,0)</f>
        <v>0</v>
      </c>
    </row>
    <row r="296" spans="16:16">
      <c r="P296" s="484">
        <f>IF(OR(M296="BA10331--INDIV",M296="BA10332--INDIV",M296="BA10342--INDIV"),SUMIFS('Strommengen nach §§ 63-69_103'!L:L,'Strommengen nach §§ 63-69_103'!J:J,M296,'Strommengen nach §§ 63-69_103'!A:A,L296)/100*N296,0)</f>
        <v>0</v>
      </c>
    </row>
    <row r="297" spans="16:16">
      <c r="P297" s="484">
        <f>IF(OR(M297="BA10331--INDIV",M297="BA10332--INDIV",M297="BA10342--INDIV"),SUMIFS('Strommengen nach §§ 63-69_103'!L:L,'Strommengen nach §§ 63-69_103'!J:J,M297,'Strommengen nach §§ 63-69_103'!A:A,L297)/100*N297,0)</f>
        <v>0</v>
      </c>
    </row>
    <row r="298" spans="16:16">
      <c r="P298" s="484">
        <f>IF(OR(M298="BA10331--INDIV",M298="BA10332--INDIV",M298="BA10342--INDIV"),SUMIFS('Strommengen nach §§ 63-69_103'!L:L,'Strommengen nach §§ 63-69_103'!J:J,M298,'Strommengen nach §§ 63-69_103'!A:A,L298)/100*N298,0)</f>
        <v>0</v>
      </c>
    </row>
    <row r="299" spans="16:16">
      <c r="P299" s="484">
        <f>IF(OR(M299="BA10331--INDIV",M299="BA10332--INDIV",M299="BA10342--INDIV"),SUMIFS('Strommengen nach §§ 63-69_103'!L:L,'Strommengen nach §§ 63-69_103'!J:J,M299,'Strommengen nach §§ 63-69_103'!A:A,L299)/100*N299,0)</f>
        <v>0</v>
      </c>
    </row>
    <row r="300" spans="16:16">
      <c r="P300" s="484">
        <f>IF(OR(M300="BA10331--INDIV",M300="BA10332--INDIV",M300="BA10342--INDIV"),SUMIFS('Strommengen nach §§ 63-69_103'!L:L,'Strommengen nach §§ 63-69_103'!J:J,M300,'Strommengen nach §§ 63-69_103'!A:A,L300)/100*N300,0)</f>
        <v>0</v>
      </c>
    </row>
    <row r="301" spans="16:16">
      <c r="P301" s="484">
        <f>IF(OR(M301="BA10331--INDIV",M301="BA10332--INDIV",M301="BA10342--INDIV"),SUMIFS('Strommengen nach §§ 63-69_103'!L:L,'Strommengen nach §§ 63-69_103'!J:J,M301,'Strommengen nach §§ 63-69_103'!A:A,L301)/100*N301,0)</f>
        <v>0</v>
      </c>
    </row>
    <row r="302" spans="16:16">
      <c r="P302" s="484">
        <f>IF(OR(M302="BA10331--INDIV",M302="BA10332--INDIV",M302="BA10342--INDIV"),SUMIFS('Strommengen nach §§ 63-69_103'!L:L,'Strommengen nach §§ 63-69_103'!J:J,M302,'Strommengen nach §§ 63-69_103'!A:A,L302)/100*N302,0)</f>
        <v>0</v>
      </c>
    </row>
    <row r="303" spans="16:16">
      <c r="P303" s="484">
        <f>IF(OR(M303="BA10331--INDIV",M303="BA10332--INDIV",M303="BA10342--INDIV"),SUMIFS('Strommengen nach §§ 63-69_103'!L:L,'Strommengen nach §§ 63-69_103'!J:J,M303,'Strommengen nach §§ 63-69_103'!A:A,L303)/100*N303,0)</f>
        <v>0</v>
      </c>
    </row>
    <row r="304" spans="16:16">
      <c r="P304" s="484">
        <f>IF(OR(M304="BA10331--INDIV",M304="BA10332--INDIV",M304="BA10342--INDIV"),SUMIFS('Strommengen nach §§ 63-69_103'!L:L,'Strommengen nach §§ 63-69_103'!J:J,M304,'Strommengen nach §§ 63-69_103'!A:A,L304)/100*N304,0)</f>
        <v>0</v>
      </c>
    </row>
    <row r="305" spans="16:16">
      <c r="P305" s="484">
        <f>IF(OR(M305="BA10331--INDIV",M305="BA10332--INDIV",M305="BA10342--INDIV"),SUMIFS('Strommengen nach §§ 63-69_103'!L:L,'Strommengen nach §§ 63-69_103'!J:J,M305,'Strommengen nach §§ 63-69_103'!A:A,L305)/100*N305,0)</f>
        <v>0</v>
      </c>
    </row>
    <row r="306" spans="16:16">
      <c r="P306" s="484">
        <f>IF(OR(M306="BA10331--INDIV",M306="BA10332--INDIV",M306="BA10342--INDIV"),SUMIFS('Strommengen nach §§ 63-69_103'!L:L,'Strommengen nach §§ 63-69_103'!J:J,M306,'Strommengen nach §§ 63-69_103'!A:A,L306)/100*N306,0)</f>
        <v>0</v>
      </c>
    </row>
    <row r="307" spans="16:16">
      <c r="P307" s="484">
        <f>IF(OR(M307="BA10331--INDIV",M307="BA10332--INDIV",M307="BA10342--INDIV"),SUMIFS('Strommengen nach §§ 63-69_103'!L:L,'Strommengen nach §§ 63-69_103'!J:J,M307,'Strommengen nach §§ 63-69_103'!A:A,L307)/100*N307,0)</f>
        <v>0</v>
      </c>
    </row>
    <row r="308" spans="16:16">
      <c r="P308" s="484">
        <f>IF(OR(M308="BA10331--INDIV",M308="BA10332--INDIV",M308="BA10342--INDIV"),SUMIFS('Strommengen nach §§ 63-69_103'!L:L,'Strommengen nach §§ 63-69_103'!J:J,M308,'Strommengen nach §§ 63-69_103'!A:A,L308)/100*N308,0)</f>
        <v>0</v>
      </c>
    </row>
    <row r="309" spans="16:16">
      <c r="P309" s="484">
        <f>IF(OR(M309="BA10331--INDIV",M309="BA10332--INDIV",M309="BA10342--INDIV"),SUMIFS('Strommengen nach §§ 63-69_103'!L:L,'Strommengen nach §§ 63-69_103'!J:J,M309,'Strommengen nach §§ 63-69_103'!A:A,L309)/100*N309,0)</f>
        <v>0</v>
      </c>
    </row>
    <row r="310" spans="16:16">
      <c r="P310" s="484">
        <f>IF(OR(M310="BA10331--INDIV",M310="BA10332--INDIV",M310="BA10342--INDIV"),SUMIFS('Strommengen nach §§ 63-69_103'!L:L,'Strommengen nach §§ 63-69_103'!J:J,M310,'Strommengen nach §§ 63-69_103'!A:A,L310)/100*N310,0)</f>
        <v>0</v>
      </c>
    </row>
    <row r="311" spans="16:16">
      <c r="P311" s="484">
        <f>IF(OR(M311="BA10331--INDIV",M311="BA10332--INDIV",M311="BA10342--INDIV"),SUMIFS('Strommengen nach §§ 63-69_103'!L:L,'Strommengen nach §§ 63-69_103'!J:J,M311,'Strommengen nach §§ 63-69_103'!A:A,L311)/100*N311,0)</f>
        <v>0</v>
      </c>
    </row>
    <row r="312" spans="16:16">
      <c r="P312" s="484">
        <f>IF(OR(M312="BA10331--INDIV",M312="BA10332--INDIV",M312="BA10342--INDIV"),SUMIFS('Strommengen nach §§ 63-69_103'!L:L,'Strommengen nach §§ 63-69_103'!J:J,M312,'Strommengen nach §§ 63-69_103'!A:A,L312)/100*N312,0)</f>
        <v>0</v>
      </c>
    </row>
    <row r="313" spans="16:16">
      <c r="P313" s="484">
        <f>IF(OR(M313="BA10331--INDIV",M313="BA10332--INDIV",M313="BA10342--INDIV"),SUMIFS('Strommengen nach §§ 63-69_103'!L:L,'Strommengen nach §§ 63-69_103'!J:J,M313,'Strommengen nach §§ 63-69_103'!A:A,L313)/100*N313,0)</f>
        <v>0</v>
      </c>
    </row>
    <row r="314" spans="16:16">
      <c r="P314" s="484">
        <f>IF(OR(M314="BA10331--INDIV",M314="BA10332--INDIV",M314="BA10342--INDIV"),SUMIFS('Strommengen nach §§ 63-69_103'!L:L,'Strommengen nach §§ 63-69_103'!J:J,M314,'Strommengen nach §§ 63-69_103'!A:A,L314)/100*N314,0)</f>
        <v>0</v>
      </c>
    </row>
    <row r="315" spans="16:16">
      <c r="P315" s="484">
        <f>IF(OR(M315="BA10331--INDIV",M315="BA10332--INDIV",M315="BA10342--INDIV"),SUMIFS('Strommengen nach §§ 63-69_103'!L:L,'Strommengen nach §§ 63-69_103'!J:J,M315,'Strommengen nach §§ 63-69_103'!A:A,L315)/100*N315,0)</f>
        <v>0</v>
      </c>
    </row>
    <row r="316" spans="16:16">
      <c r="P316" s="484">
        <f>IF(OR(M316="BA10331--INDIV",M316="BA10332--INDIV",M316="BA10342--INDIV"),SUMIFS('Strommengen nach §§ 63-69_103'!L:L,'Strommengen nach §§ 63-69_103'!J:J,M316,'Strommengen nach §§ 63-69_103'!A:A,L316)/100*N316,0)</f>
        <v>0</v>
      </c>
    </row>
    <row r="317" spans="16:16">
      <c r="P317" s="484">
        <f>IF(OR(M317="BA10331--INDIV",M317="BA10332--INDIV",M317="BA10342--INDIV"),SUMIFS('Strommengen nach §§ 63-69_103'!L:L,'Strommengen nach §§ 63-69_103'!J:J,M317,'Strommengen nach §§ 63-69_103'!A:A,L317)/100*N317,0)</f>
        <v>0</v>
      </c>
    </row>
    <row r="318" spans="16:16">
      <c r="P318" s="484">
        <f>IF(OR(M318="BA10331--INDIV",M318="BA10332--INDIV",M318="BA10342--INDIV"),SUMIFS('Strommengen nach §§ 63-69_103'!L:L,'Strommengen nach §§ 63-69_103'!J:J,M318,'Strommengen nach §§ 63-69_103'!A:A,L318)/100*N318,0)</f>
        <v>0</v>
      </c>
    </row>
    <row r="319" spans="16:16">
      <c r="P319" s="484">
        <f>IF(OR(M319="BA10331--INDIV",M319="BA10332--INDIV",M319="BA10342--INDIV"),SUMIFS('Strommengen nach §§ 63-69_103'!L:L,'Strommengen nach §§ 63-69_103'!J:J,M319,'Strommengen nach §§ 63-69_103'!A:A,L319)/100*N319,0)</f>
        <v>0</v>
      </c>
    </row>
    <row r="320" spans="16:16">
      <c r="P320" s="484">
        <f>IF(OR(M320="BA10331--INDIV",M320="BA10332--INDIV",M320="BA10342--INDIV"),SUMIFS('Strommengen nach §§ 63-69_103'!L:L,'Strommengen nach §§ 63-69_103'!J:J,M320,'Strommengen nach §§ 63-69_103'!A:A,L320)/100*N320,0)</f>
        <v>0</v>
      </c>
    </row>
    <row r="321" spans="16:16">
      <c r="P321" s="484">
        <f>IF(OR(M321="BA10331--INDIV",M321="BA10332--INDIV",M321="BA10342--INDIV"),SUMIFS('Strommengen nach §§ 63-69_103'!L:L,'Strommengen nach §§ 63-69_103'!J:J,M321,'Strommengen nach §§ 63-69_103'!A:A,L321)/100*N321,0)</f>
        <v>0</v>
      </c>
    </row>
    <row r="322" spans="16:16">
      <c r="P322" s="484">
        <f>IF(OR(M322="BA10331--INDIV",M322="BA10332--INDIV",M322="BA10342--INDIV"),SUMIFS('Strommengen nach §§ 63-69_103'!L:L,'Strommengen nach §§ 63-69_103'!J:J,M322,'Strommengen nach §§ 63-69_103'!A:A,L322)/100*N322,0)</f>
        <v>0</v>
      </c>
    </row>
    <row r="323" spans="16:16">
      <c r="P323" s="484">
        <f>IF(OR(M323="BA10331--INDIV",M323="BA10332--INDIV",M323="BA10342--INDIV"),SUMIFS('Strommengen nach §§ 63-69_103'!L:L,'Strommengen nach §§ 63-69_103'!J:J,M323,'Strommengen nach §§ 63-69_103'!A:A,L323)/100*N323,0)</f>
        <v>0</v>
      </c>
    </row>
    <row r="324" spans="16:16">
      <c r="P324" s="484">
        <f>IF(OR(M324="BA10331--INDIV",M324="BA10332--INDIV",M324="BA10342--INDIV"),SUMIFS('Strommengen nach §§ 63-69_103'!L:L,'Strommengen nach §§ 63-69_103'!J:J,M324,'Strommengen nach §§ 63-69_103'!A:A,L324)/100*N324,0)</f>
        <v>0</v>
      </c>
    </row>
    <row r="325" spans="16:16">
      <c r="P325" s="484">
        <f>IF(OR(M325="BA10331--INDIV",M325="BA10332--INDIV",M325="BA10342--INDIV"),SUMIFS('Strommengen nach §§ 63-69_103'!L:L,'Strommengen nach §§ 63-69_103'!J:J,M325,'Strommengen nach §§ 63-69_103'!A:A,L325)/100*N325,0)</f>
        <v>0</v>
      </c>
    </row>
    <row r="326" spans="16:16">
      <c r="P326" s="484">
        <f>IF(OR(M326="BA10331--INDIV",M326="BA10332--INDIV",M326="BA10342--INDIV"),SUMIFS('Strommengen nach §§ 63-69_103'!L:L,'Strommengen nach §§ 63-69_103'!J:J,M326,'Strommengen nach §§ 63-69_103'!A:A,L326)/100*N326,0)</f>
        <v>0</v>
      </c>
    </row>
    <row r="327" spans="16:16">
      <c r="P327" s="484">
        <f>IF(OR(M327="BA10331--INDIV",M327="BA10332--INDIV",M327="BA10342--INDIV"),SUMIFS('Strommengen nach §§ 63-69_103'!L:L,'Strommengen nach §§ 63-69_103'!J:J,M327,'Strommengen nach §§ 63-69_103'!A:A,L327)/100*N327,0)</f>
        <v>0</v>
      </c>
    </row>
    <row r="328" spans="16:16">
      <c r="P328" s="484">
        <f>IF(OR(M328="BA10331--INDIV",M328="BA10332--INDIV",M328="BA10342--INDIV"),SUMIFS('Strommengen nach §§ 63-69_103'!L:L,'Strommengen nach §§ 63-69_103'!J:J,M328,'Strommengen nach §§ 63-69_103'!A:A,L328)/100*N328,0)</f>
        <v>0</v>
      </c>
    </row>
    <row r="329" spans="16:16">
      <c r="P329" s="484">
        <f>IF(OR(M329="BA10331--INDIV",M329="BA10332--INDIV",M329="BA10342--INDIV"),SUMIFS('Strommengen nach §§ 63-69_103'!L:L,'Strommengen nach §§ 63-69_103'!J:J,M329,'Strommengen nach §§ 63-69_103'!A:A,L329)/100*N329,0)</f>
        <v>0</v>
      </c>
    </row>
    <row r="330" spans="16:16">
      <c r="P330" s="484">
        <f>IF(OR(M330="BA10331--INDIV",M330="BA10332--INDIV",M330="BA10342--INDIV"),SUMIFS('Strommengen nach §§ 63-69_103'!L:L,'Strommengen nach §§ 63-69_103'!J:J,M330,'Strommengen nach §§ 63-69_103'!A:A,L330)/100*N330,0)</f>
        <v>0</v>
      </c>
    </row>
    <row r="331" spans="16:16">
      <c r="P331" s="484">
        <f>IF(OR(M331="BA10331--INDIV",M331="BA10332--INDIV",M331="BA10342--INDIV"),SUMIFS('Strommengen nach §§ 63-69_103'!L:L,'Strommengen nach §§ 63-69_103'!J:J,M331,'Strommengen nach §§ 63-69_103'!A:A,L331)/100*N331,0)</f>
        <v>0</v>
      </c>
    </row>
    <row r="332" spans="16:16">
      <c r="P332" s="484">
        <f>IF(OR(M332="BA10331--INDIV",M332="BA10332--INDIV",M332="BA10342--INDIV"),SUMIFS('Strommengen nach §§ 63-69_103'!L:L,'Strommengen nach §§ 63-69_103'!J:J,M332,'Strommengen nach §§ 63-69_103'!A:A,L332)/100*N332,0)</f>
        <v>0</v>
      </c>
    </row>
    <row r="333" spans="16:16">
      <c r="P333" s="484">
        <f>IF(OR(M333="BA10331--INDIV",M333="BA10332--INDIV",M333="BA10342--INDIV"),SUMIFS('Strommengen nach §§ 63-69_103'!L:L,'Strommengen nach §§ 63-69_103'!J:J,M333,'Strommengen nach §§ 63-69_103'!A:A,L333)/100*N333,0)</f>
        <v>0</v>
      </c>
    </row>
    <row r="334" spans="16:16">
      <c r="P334" s="484">
        <f>IF(OR(M334="BA10331--INDIV",M334="BA10332--INDIV",M334="BA10342--INDIV"),SUMIFS('Strommengen nach §§ 63-69_103'!L:L,'Strommengen nach §§ 63-69_103'!J:J,M334,'Strommengen nach §§ 63-69_103'!A:A,L334)/100*N334,0)</f>
        <v>0</v>
      </c>
    </row>
    <row r="335" spans="16:16">
      <c r="P335" s="484">
        <f>IF(OR(M335="BA10331--INDIV",M335="BA10332--INDIV",M335="BA10342--INDIV"),SUMIFS('Strommengen nach §§ 63-69_103'!L:L,'Strommengen nach §§ 63-69_103'!J:J,M335,'Strommengen nach §§ 63-69_103'!A:A,L335)/100*N335,0)</f>
        <v>0</v>
      </c>
    </row>
    <row r="336" spans="16:16">
      <c r="P336" s="484">
        <f>IF(OR(M336="BA10331--INDIV",M336="BA10332--INDIV",M336="BA10342--INDIV"),SUMIFS('Strommengen nach §§ 63-69_103'!L:L,'Strommengen nach §§ 63-69_103'!J:J,M336,'Strommengen nach §§ 63-69_103'!A:A,L336)/100*N336,0)</f>
        <v>0</v>
      </c>
    </row>
    <row r="337" spans="16:16">
      <c r="P337" s="484">
        <f>IF(OR(M337="BA10331--INDIV",M337="BA10332--INDIV",M337="BA10342--INDIV"),SUMIFS('Strommengen nach §§ 63-69_103'!L:L,'Strommengen nach §§ 63-69_103'!J:J,M337,'Strommengen nach §§ 63-69_103'!A:A,L337)/100*N337,0)</f>
        <v>0</v>
      </c>
    </row>
    <row r="338" spans="16:16">
      <c r="P338" s="484">
        <f>IF(OR(M338="BA10331--INDIV",M338="BA10332--INDIV",M338="BA10342--INDIV"),SUMIFS('Strommengen nach §§ 63-69_103'!L:L,'Strommengen nach §§ 63-69_103'!J:J,M338,'Strommengen nach §§ 63-69_103'!A:A,L338)/100*N338,0)</f>
        <v>0</v>
      </c>
    </row>
    <row r="339" spans="16:16">
      <c r="P339" s="484">
        <f>IF(OR(M339="BA10331--INDIV",M339="BA10332--INDIV",M339="BA10342--INDIV"),SUMIFS('Strommengen nach §§ 63-69_103'!L:L,'Strommengen nach §§ 63-69_103'!J:J,M339,'Strommengen nach §§ 63-69_103'!A:A,L339)/100*N339,0)</f>
        <v>0</v>
      </c>
    </row>
    <row r="340" spans="16:16">
      <c r="P340" s="484">
        <f>IF(OR(M340="BA10331--INDIV",M340="BA10332--INDIV",M340="BA10342--INDIV"),SUMIFS('Strommengen nach §§ 63-69_103'!L:L,'Strommengen nach §§ 63-69_103'!J:J,M340,'Strommengen nach §§ 63-69_103'!A:A,L340)/100*N340,0)</f>
        <v>0</v>
      </c>
    </row>
    <row r="341" spans="16:16">
      <c r="P341" s="484">
        <f>IF(OR(M341="BA10331--INDIV",M341="BA10332--INDIV",M341="BA10342--INDIV"),SUMIFS('Strommengen nach §§ 63-69_103'!L:L,'Strommengen nach §§ 63-69_103'!J:J,M341,'Strommengen nach §§ 63-69_103'!A:A,L341)/100*N341,0)</f>
        <v>0</v>
      </c>
    </row>
    <row r="342" spans="16:16">
      <c r="P342" s="484">
        <f>IF(OR(M342="BA10331--INDIV",M342="BA10332--INDIV",M342="BA10342--INDIV"),SUMIFS('Strommengen nach §§ 63-69_103'!L:L,'Strommengen nach §§ 63-69_103'!J:J,M342,'Strommengen nach §§ 63-69_103'!A:A,L342)/100*N342,0)</f>
        <v>0</v>
      </c>
    </row>
    <row r="343" spans="16:16">
      <c r="P343" s="484">
        <f>IF(OR(M343="BA10331--INDIV",M343="BA10332--INDIV",M343="BA10342--INDIV"),SUMIFS('Strommengen nach §§ 63-69_103'!L:L,'Strommengen nach §§ 63-69_103'!J:J,M343,'Strommengen nach §§ 63-69_103'!A:A,L343)/100*N343,0)</f>
        <v>0</v>
      </c>
    </row>
    <row r="344" spans="16:16">
      <c r="P344" s="484">
        <f>IF(OR(M344="BA10331--INDIV",M344="BA10332--INDIV",M344="BA10342--INDIV"),SUMIFS('Strommengen nach §§ 63-69_103'!L:L,'Strommengen nach §§ 63-69_103'!J:J,M344,'Strommengen nach §§ 63-69_103'!A:A,L344)/100*N344,0)</f>
        <v>0</v>
      </c>
    </row>
    <row r="345" spans="16:16">
      <c r="P345" s="484">
        <f>IF(OR(M345="BA10331--INDIV",M345="BA10332--INDIV",M345="BA10342--INDIV"),SUMIFS('Strommengen nach §§ 63-69_103'!L:L,'Strommengen nach §§ 63-69_103'!J:J,M345,'Strommengen nach §§ 63-69_103'!A:A,L345)/100*N345,0)</f>
        <v>0</v>
      </c>
    </row>
    <row r="346" spans="16:16">
      <c r="P346" s="484">
        <f>IF(OR(M346="BA10331--INDIV",M346="BA10332--INDIV",M346="BA10342--INDIV"),SUMIFS('Strommengen nach §§ 63-69_103'!L:L,'Strommengen nach §§ 63-69_103'!J:J,M346,'Strommengen nach §§ 63-69_103'!A:A,L346)/100*N346,0)</f>
        <v>0</v>
      </c>
    </row>
    <row r="347" spans="16:16">
      <c r="P347" s="484">
        <f>IF(OR(M347="BA10331--INDIV",M347="BA10332--INDIV",M347="BA10342--INDIV"),SUMIFS('Strommengen nach §§ 63-69_103'!L:L,'Strommengen nach §§ 63-69_103'!J:J,M347,'Strommengen nach §§ 63-69_103'!A:A,L347)/100*N347,0)</f>
        <v>0</v>
      </c>
    </row>
    <row r="348" spans="16:16">
      <c r="P348" s="484">
        <f>IF(OR(M348="BA10331--INDIV",M348="BA10332--INDIV",M348="BA10342--INDIV"),SUMIFS('Strommengen nach §§ 63-69_103'!L:L,'Strommengen nach §§ 63-69_103'!J:J,M348,'Strommengen nach §§ 63-69_103'!A:A,L348)/100*N348,0)</f>
        <v>0</v>
      </c>
    </row>
    <row r="349" spans="16:16">
      <c r="P349" s="484">
        <f>IF(OR(M349="BA10331--INDIV",M349="BA10332--INDIV",M349="BA10342--INDIV"),SUMIFS('Strommengen nach §§ 63-69_103'!L:L,'Strommengen nach §§ 63-69_103'!J:J,M349,'Strommengen nach §§ 63-69_103'!A:A,L349)/100*N349,0)</f>
        <v>0</v>
      </c>
    </row>
    <row r="350" spans="16:16">
      <c r="P350" s="484">
        <f>IF(OR(M350="BA10331--INDIV",M350="BA10332--INDIV",M350="BA10342--INDIV"),SUMIFS('Strommengen nach §§ 63-69_103'!L:L,'Strommengen nach §§ 63-69_103'!J:J,M350,'Strommengen nach §§ 63-69_103'!A:A,L350)/100*N350,0)</f>
        <v>0</v>
      </c>
    </row>
    <row r="351" spans="16:16">
      <c r="P351" s="484">
        <f>IF(OR(M351="BA10331--INDIV",M351="BA10332--INDIV",M351="BA10342--INDIV"),SUMIFS('Strommengen nach §§ 63-69_103'!L:L,'Strommengen nach §§ 63-69_103'!J:J,M351,'Strommengen nach §§ 63-69_103'!A:A,L351)/100*N351,0)</f>
        <v>0</v>
      </c>
    </row>
    <row r="352" spans="16:16">
      <c r="P352" s="484">
        <f>IF(OR(M352="BA10331--INDIV",M352="BA10332--INDIV",M352="BA10342--INDIV"),SUMIFS('Strommengen nach §§ 63-69_103'!L:L,'Strommengen nach §§ 63-69_103'!J:J,M352,'Strommengen nach §§ 63-69_103'!A:A,L352)/100*N352,0)</f>
        <v>0</v>
      </c>
    </row>
    <row r="353" spans="16:16">
      <c r="P353" s="484">
        <f>IF(OR(M353="BA10331--INDIV",M353="BA10332--INDIV",M353="BA10342--INDIV"),SUMIFS('Strommengen nach §§ 63-69_103'!L:L,'Strommengen nach §§ 63-69_103'!J:J,M353,'Strommengen nach §§ 63-69_103'!A:A,L353)/100*N353,0)</f>
        <v>0</v>
      </c>
    </row>
    <row r="354" spans="16:16">
      <c r="P354" s="484">
        <f>IF(OR(M354="BA10331--INDIV",M354="BA10332--INDIV",M354="BA10342--INDIV"),SUMIFS('Strommengen nach §§ 63-69_103'!L:L,'Strommengen nach §§ 63-69_103'!J:J,M354,'Strommengen nach §§ 63-69_103'!A:A,L354)/100*N354,0)</f>
        <v>0</v>
      </c>
    </row>
    <row r="355" spans="16:16">
      <c r="P355" s="484">
        <f>IF(OR(M355="BA10331--INDIV",M355="BA10332--INDIV",M355="BA10342--INDIV"),SUMIFS('Strommengen nach §§ 63-69_103'!L:L,'Strommengen nach §§ 63-69_103'!J:J,M355,'Strommengen nach §§ 63-69_103'!A:A,L355)/100*N355,0)</f>
        <v>0</v>
      </c>
    </row>
    <row r="356" spans="16:16">
      <c r="P356" s="484">
        <f>IF(OR(M356="BA10331--INDIV",M356="BA10332--INDIV",M356="BA10342--INDIV"),SUMIFS('Strommengen nach §§ 63-69_103'!L:L,'Strommengen nach §§ 63-69_103'!J:J,M356,'Strommengen nach §§ 63-69_103'!A:A,L356)/100*N356,0)</f>
        <v>0</v>
      </c>
    </row>
    <row r="357" spans="16:16">
      <c r="P357" s="484">
        <f>IF(OR(M357="BA10331--INDIV",M357="BA10332--INDIV",M357="BA10342--INDIV"),SUMIFS('Strommengen nach §§ 63-69_103'!L:L,'Strommengen nach §§ 63-69_103'!J:J,M357,'Strommengen nach §§ 63-69_103'!A:A,L357)/100*N357,0)</f>
        <v>0</v>
      </c>
    </row>
    <row r="358" spans="16:16">
      <c r="P358" s="484">
        <f>IF(OR(M358="BA10331--INDIV",M358="BA10332--INDIV",M358="BA10342--INDIV"),SUMIFS('Strommengen nach §§ 63-69_103'!L:L,'Strommengen nach §§ 63-69_103'!J:J,M358,'Strommengen nach §§ 63-69_103'!A:A,L358)/100*N358,0)</f>
        <v>0</v>
      </c>
    </row>
    <row r="359" spans="16:16">
      <c r="P359" s="484">
        <f>IF(OR(M359="BA10331--INDIV",M359="BA10332--INDIV",M359="BA10342--INDIV"),SUMIFS('Strommengen nach §§ 63-69_103'!L:L,'Strommengen nach §§ 63-69_103'!J:J,M359,'Strommengen nach §§ 63-69_103'!A:A,L359)/100*N359,0)</f>
        <v>0</v>
      </c>
    </row>
    <row r="360" spans="16:16">
      <c r="P360" s="484">
        <f>IF(OR(M360="BA10331--INDIV",M360="BA10332--INDIV",M360="BA10342--INDIV"),SUMIFS('Strommengen nach §§ 63-69_103'!L:L,'Strommengen nach §§ 63-69_103'!J:J,M360,'Strommengen nach §§ 63-69_103'!A:A,L360)/100*N360,0)</f>
        <v>0</v>
      </c>
    </row>
    <row r="361" spans="16:16">
      <c r="P361" s="484">
        <f>IF(OR(M361="BA10331--INDIV",M361="BA10332--INDIV",M361="BA10342--INDIV"),SUMIFS('Strommengen nach §§ 63-69_103'!L:L,'Strommengen nach §§ 63-69_103'!J:J,M361,'Strommengen nach §§ 63-69_103'!A:A,L361)/100*N361,0)</f>
        <v>0</v>
      </c>
    </row>
    <row r="362" spans="16:16">
      <c r="P362" s="484">
        <f>IF(OR(M362="BA10331--INDIV",M362="BA10332--INDIV",M362="BA10342--INDIV"),SUMIFS('Strommengen nach §§ 63-69_103'!L:L,'Strommengen nach §§ 63-69_103'!J:J,M362,'Strommengen nach §§ 63-69_103'!A:A,L362)/100*N362,0)</f>
        <v>0</v>
      </c>
    </row>
    <row r="363" spans="16:16">
      <c r="P363" s="484">
        <f>IF(OR(M363="BA10331--INDIV",M363="BA10332--INDIV",M363="BA10342--INDIV"),SUMIFS('Strommengen nach §§ 63-69_103'!L:L,'Strommengen nach §§ 63-69_103'!J:J,M363,'Strommengen nach §§ 63-69_103'!A:A,L363)/100*N363,0)</f>
        <v>0</v>
      </c>
    </row>
    <row r="364" spans="16:16">
      <c r="P364" s="484">
        <f>IF(OR(M364="BA10331--INDIV",M364="BA10332--INDIV",M364="BA10342--INDIV"),SUMIFS('Strommengen nach §§ 63-69_103'!L:L,'Strommengen nach §§ 63-69_103'!J:J,M364,'Strommengen nach §§ 63-69_103'!A:A,L364)/100*N364,0)</f>
        <v>0</v>
      </c>
    </row>
    <row r="365" spans="16:16">
      <c r="P365" s="484">
        <f>IF(OR(M365="BA10331--INDIV",M365="BA10332--INDIV",M365="BA10342--INDIV"),SUMIFS('Strommengen nach §§ 63-69_103'!L:L,'Strommengen nach §§ 63-69_103'!J:J,M365,'Strommengen nach §§ 63-69_103'!A:A,L365)/100*N365,0)</f>
        <v>0</v>
      </c>
    </row>
    <row r="366" spans="16:16">
      <c r="P366" s="484">
        <f>IF(OR(M366="BA10331--INDIV",M366="BA10332--INDIV",M366="BA10342--INDIV"),SUMIFS('Strommengen nach §§ 63-69_103'!L:L,'Strommengen nach §§ 63-69_103'!J:J,M366,'Strommengen nach §§ 63-69_103'!A:A,L366)/100*N366,0)</f>
        <v>0</v>
      </c>
    </row>
    <row r="367" spans="16:16">
      <c r="P367" s="484">
        <f>IF(OR(M367="BA10331--INDIV",M367="BA10332--INDIV",M367="BA10342--INDIV"),SUMIFS('Strommengen nach §§ 63-69_103'!L:L,'Strommengen nach §§ 63-69_103'!J:J,M367,'Strommengen nach §§ 63-69_103'!A:A,L367)/100*N367,0)</f>
        <v>0</v>
      </c>
    </row>
    <row r="368" spans="16:16">
      <c r="P368" s="484">
        <f>IF(OR(M368="BA10331--INDIV",M368="BA10332--INDIV",M368="BA10342--INDIV"),SUMIFS('Strommengen nach §§ 63-69_103'!L:L,'Strommengen nach §§ 63-69_103'!J:J,M368,'Strommengen nach §§ 63-69_103'!A:A,L368)/100*N368,0)</f>
        <v>0</v>
      </c>
    </row>
    <row r="369" spans="16:16">
      <c r="P369" s="484">
        <f>IF(OR(M369="BA10331--INDIV",M369="BA10332--INDIV",M369="BA10342--INDIV"),SUMIFS('Strommengen nach §§ 63-69_103'!L:L,'Strommengen nach §§ 63-69_103'!J:J,M369,'Strommengen nach §§ 63-69_103'!A:A,L369)/100*N369,0)</f>
        <v>0</v>
      </c>
    </row>
    <row r="370" spans="16:16">
      <c r="P370" s="484">
        <f>IF(OR(M370="BA10331--INDIV",M370="BA10332--INDIV",M370="BA10342--INDIV"),SUMIFS('Strommengen nach §§ 63-69_103'!L:L,'Strommengen nach §§ 63-69_103'!J:J,M370,'Strommengen nach §§ 63-69_103'!A:A,L370)/100*N370,0)</f>
        <v>0</v>
      </c>
    </row>
    <row r="371" spans="16:16">
      <c r="P371" s="484">
        <f>IF(OR(M371="BA10331--INDIV",M371="BA10332--INDIV",M371="BA10342--INDIV"),SUMIFS('Strommengen nach §§ 63-69_103'!L:L,'Strommengen nach §§ 63-69_103'!J:J,M371,'Strommengen nach §§ 63-69_103'!A:A,L371)/100*N371,0)</f>
        <v>0</v>
      </c>
    </row>
    <row r="372" spans="16:16">
      <c r="P372" s="484">
        <f>IF(OR(M372="BA10331--INDIV",M372="BA10332--INDIV",M372="BA10342--INDIV"),SUMIFS('Strommengen nach §§ 63-69_103'!L:L,'Strommengen nach §§ 63-69_103'!J:J,M372,'Strommengen nach §§ 63-69_103'!A:A,L372)/100*N372,0)</f>
        <v>0</v>
      </c>
    </row>
    <row r="373" spans="16:16">
      <c r="P373" s="484">
        <f>IF(OR(M373="BA10331--INDIV",M373="BA10332--INDIV",M373="BA10342--INDIV"),SUMIFS('Strommengen nach §§ 63-69_103'!L:L,'Strommengen nach §§ 63-69_103'!J:J,M373,'Strommengen nach §§ 63-69_103'!A:A,L373)/100*N373,0)</f>
        <v>0</v>
      </c>
    </row>
    <row r="374" spans="16:16">
      <c r="P374" s="484">
        <f>IF(OR(M374="BA10331--INDIV",M374="BA10332--INDIV",M374="BA10342--INDIV"),SUMIFS('Strommengen nach §§ 63-69_103'!L:L,'Strommengen nach §§ 63-69_103'!J:J,M374,'Strommengen nach §§ 63-69_103'!A:A,L374)/100*N374,0)</f>
        <v>0</v>
      </c>
    </row>
    <row r="375" spans="16:16">
      <c r="P375" s="484">
        <f>IF(OR(M375="BA10331--INDIV",M375="BA10332--INDIV",M375="BA10342--INDIV"),SUMIFS('Strommengen nach §§ 63-69_103'!L:L,'Strommengen nach §§ 63-69_103'!J:J,M375,'Strommengen nach §§ 63-69_103'!A:A,L375)/100*N375,0)</f>
        <v>0</v>
      </c>
    </row>
    <row r="376" spans="16:16">
      <c r="P376" s="484">
        <f>IF(OR(M376="BA10331--INDIV",M376="BA10332--INDIV",M376="BA10342--INDIV"),SUMIFS('Strommengen nach §§ 63-69_103'!L:L,'Strommengen nach §§ 63-69_103'!J:J,M376,'Strommengen nach §§ 63-69_103'!A:A,L376)/100*N376,0)</f>
        <v>0</v>
      </c>
    </row>
    <row r="377" spans="16:16">
      <c r="P377" s="484">
        <f>IF(OR(M377="BA10331--INDIV",M377="BA10332--INDIV",M377="BA10342--INDIV"),SUMIFS('Strommengen nach §§ 63-69_103'!L:L,'Strommengen nach §§ 63-69_103'!J:J,M377,'Strommengen nach §§ 63-69_103'!A:A,L377)/100*N377,0)</f>
        <v>0</v>
      </c>
    </row>
    <row r="378" spans="16:16">
      <c r="P378" s="484">
        <f>IF(OR(M378="BA10331--INDIV",M378="BA10332--INDIV",M378="BA10342--INDIV"),SUMIFS('Strommengen nach §§ 63-69_103'!L:L,'Strommengen nach §§ 63-69_103'!J:J,M378,'Strommengen nach §§ 63-69_103'!A:A,L378)/100*N378,0)</f>
        <v>0</v>
      </c>
    </row>
    <row r="379" spans="16:16">
      <c r="P379" s="484">
        <f>IF(OR(M379="BA10331--INDIV",M379="BA10332--INDIV",M379="BA10342--INDIV"),SUMIFS('Strommengen nach §§ 63-69_103'!L:L,'Strommengen nach §§ 63-69_103'!J:J,M379,'Strommengen nach §§ 63-69_103'!A:A,L379)/100*N379,0)</f>
        <v>0</v>
      </c>
    </row>
    <row r="380" spans="16:16">
      <c r="P380" s="484">
        <f>IF(OR(M380="BA10331--INDIV",M380="BA10332--INDIV",M380="BA10342--INDIV"),SUMIFS('Strommengen nach §§ 63-69_103'!L:L,'Strommengen nach §§ 63-69_103'!J:J,M380,'Strommengen nach §§ 63-69_103'!A:A,L380)/100*N380,0)</f>
        <v>0</v>
      </c>
    </row>
    <row r="381" spans="16:16">
      <c r="P381" s="484">
        <f>IF(OR(M381="BA10331--INDIV",M381="BA10332--INDIV",M381="BA10342--INDIV"),SUMIFS('Strommengen nach §§ 63-69_103'!L:L,'Strommengen nach §§ 63-69_103'!J:J,M381,'Strommengen nach §§ 63-69_103'!A:A,L381)/100*N381,0)</f>
        <v>0</v>
      </c>
    </row>
    <row r="382" spans="16:16">
      <c r="P382" s="484">
        <f>IF(OR(M382="BA10331--INDIV",M382="BA10332--INDIV",M382="BA10342--INDIV"),SUMIFS('Strommengen nach §§ 63-69_103'!L:L,'Strommengen nach §§ 63-69_103'!J:J,M382,'Strommengen nach §§ 63-69_103'!A:A,L382)/100*N382,0)</f>
        <v>0</v>
      </c>
    </row>
    <row r="383" spans="16:16">
      <c r="P383" s="484">
        <f>IF(OR(M383="BA10331--INDIV",M383="BA10332--INDIV",M383="BA10342--INDIV"),SUMIFS('Strommengen nach §§ 63-69_103'!L:L,'Strommengen nach §§ 63-69_103'!J:J,M383,'Strommengen nach §§ 63-69_103'!A:A,L383)/100*N383,0)</f>
        <v>0</v>
      </c>
    </row>
    <row r="384" spans="16:16">
      <c r="P384" s="484">
        <f>IF(OR(M384="BA10331--INDIV",M384="BA10332--INDIV",M384="BA10342--INDIV"),SUMIFS('Strommengen nach §§ 63-69_103'!L:L,'Strommengen nach §§ 63-69_103'!J:J,M384,'Strommengen nach §§ 63-69_103'!A:A,L384)/100*N384,0)</f>
        <v>0</v>
      </c>
    </row>
    <row r="385" spans="16:16">
      <c r="P385" s="484">
        <f>IF(OR(M385="BA10331--INDIV",M385="BA10332--INDIV",M385="BA10342--INDIV"),SUMIFS('Strommengen nach §§ 63-69_103'!L:L,'Strommengen nach §§ 63-69_103'!J:J,M385,'Strommengen nach §§ 63-69_103'!A:A,L385)/100*N385,0)</f>
        <v>0</v>
      </c>
    </row>
    <row r="386" spans="16:16">
      <c r="P386" s="484">
        <f>IF(OR(M386="BA10331--INDIV",M386="BA10332--INDIV",M386="BA10342--INDIV"),SUMIFS('Strommengen nach §§ 63-69_103'!L:L,'Strommengen nach §§ 63-69_103'!J:J,M386,'Strommengen nach §§ 63-69_103'!A:A,L386)/100*N386,0)</f>
        <v>0</v>
      </c>
    </row>
    <row r="387" spans="16:16">
      <c r="P387" s="484">
        <f>IF(OR(M387="BA10331--INDIV",M387="BA10332--INDIV",M387="BA10342--INDIV"),SUMIFS('Strommengen nach §§ 63-69_103'!L:L,'Strommengen nach §§ 63-69_103'!J:J,M387,'Strommengen nach §§ 63-69_103'!A:A,L387)/100*N387,0)</f>
        <v>0</v>
      </c>
    </row>
    <row r="388" spans="16:16">
      <c r="P388" s="484">
        <f>IF(OR(M388="BA10331--INDIV",M388="BA10332--INDIV",M388="BA10342--INDIV"),SUMIFS('Strommengen nach §§ 63-69_103'!L:L,'Strommengen nach §§ 63-69_103'!J:J,M388,'Strommengen nach §§ 63-69_103'!A:A,L388)/100*N388,0)</f>
        <v>0</v>
      </c>
    </row>
    <row r="389" spans="16:16">
      <c r="P389" s="484">
        <f>IF(OR(M389="BA10331--INDIV",M389="BA10332--INDIV",M389="BA10342--INDIV"),SUMIFS('Strommengen nach §§ 63-69_103'!L:L,'Strommengen nach §§ 63-69_103'!J:J,M389,'Strommengen nach §§ 63-69_103'!A:A,L389)/100*N389,0)</f>
        <v>0</v>
      </c>
    </row>
    <row r="390" spans="16:16">
      <c r="P390" s="484">
        <f>IF(OR(M390="BA10331--INDIV",M390="BA10332--INDIV",M390="BA10342--INDIV"),SUMIFS('Strommengen nach §§ 63-69_103'!L:L,'Strommengen nach §§ 63-69_103'!J:J,M390,'Strommengen nach §§ 63-69_103'!A:A,L390)/100*N390,0)</f>
        <v>0</v>
      </c>
    </row>
    <row r="391" spans="16:16">
      <c r="P391" s="484">
        <f>IF(OR(M391="BA10331--INDIV",M391="BA10332--INDIV",M391="BA10342--INDIV"),SUMIFS('Strommengen nach §§ 63-69_103'!L:L,'Strommengen nach §§ 63-69_103'!J:J,M391,'Strommengen nach §§ 63-69_103'!A:A,L391)/100*N391,0)</f>
        <v>0</v>
      </c>
    </row>
    <row r="392" spans="16:16">
      <c r="P392" s="484">
        <f>IF(OR(M392="BA10331--INDIV",M392="BA10332--INDIV",M392="BA10342--INDIV"),SUMIFS('Strommengen nach §§ 63-69_103'!L:L,'Strommengen nach §§ 63-69_103'!J:J,M392,'Strommengen nach §§ 63-69_103'!A:A,L392)/100*N392,0)</f>
        <v>0</v>
      </c>
    </row>
    <row r="393" spans="16:16">
      <c r="P393" s="484">
        <f>IF(OR(M393="BA10331--INDIV",M393="BA10332--INDIV",M393="BA10342--INDIV"),SUMIFS('Strommengen nach §§ 63-69_103'!L:L,'Strommengen nach §§ 63-69_103'!J:J,M393,'Strommengen nach §§ 63-69_103'!A:A,L393)/100*N393,0)</f>
        <v>0</v>
      </c>
    </row>
    <row r="394" spans="16:16">
      <c r="P394" s="484">
        <f>IF(OR(M394="BA10331--INDIV",M394="BA10332--INDIV",M394="BA10342--INDIV"),SUMIFS('Strommengen nach §§ 63-69_103'!L:L,'Strommengen nach §§ 63-69_103'!J:J,M394,'Strommengen nach §§ 63-69_103'!A:A,L394)/100*N394,0)</f>
        <v>0</v>
      </c>
    </row>
    <row r="395" spans="16:16">
      <c r="P395" s="484">
        <f>IF(OR(M395="BA10331--INDIV",M395="BA10332--INDIV",M395="BA10342--INDIV"),SUMIFS('Strommengen nach §§ 63-69_103'!L:L,'Strommengen nach §§ 63-69_103'!J:J,M395,'Strommengen nach §§ 63-69_103'!A:A,L395)/100*N395,0)</f>
        <v>0</v>
      </c>
    </row>
    <row r="396" spans="16:16">
      <c r="P396" s="484">
        <f>IF(OR(M396="BA10331--INDIV",M396="BA10332--INDIV",M396="BA10342--INDIV"),SUMIFS('Strommengen nach §§ 63-69_103'!L:L,'Strommengen nach §§ 63-69_103'!J:J,M396,'Strommengen nach §§ 63-69_103'!A:A,L396)/100*N396,0)</f>
        <v>0</v>
      </c>
    </row>
    <row r="397" spans="16:16">
      <c r="P397" s="484">
        <f>IF(OR(M397="BA10331--INDIV",M397="BA10332--INDIV",M397="BA10342--INDIV"),SUMIFS('Strommengen nach §§ 63-69_103'!L:L,'Strommengen nach §§ 63-69_103'!J:J,M397,'Strommengen nach §§ 63-69_103'!A:A,L397)/100*N397,0)</f>
        <v>0</v>
      </c>
    </row>
    <row r="398" spans="16:16">
      <c r="P398" s="484">
        <f>IF(OR(M398="BA10331--INDIV",M398="BA10332--INDIV",M398="BA10342--INDIV"),SUMIFS('Strommengen nach §§ 63-69_103'!L:L,'Strommengen nach §§ 63-69_103'!J:J,M398,'Strommengen nach §§ 63-69_103'!A:A,L398)/100*N398,0)</f>
        <v>0</v>
      </c>
    </row>
    <row r="399" spans="16:16">
      <c r="P399" s="484">
        <f>IF(OR(M399="BA10331--INDIV",M399="BA10332--INDIV",M399="BA10342--INDIV"),SUMIFS('Strommengen nach §§ 63-69_103'!L:L,'Strommengen nach §§ 63-69_103'!J:J,M399,'Strommengen nach §§ 63-69_103'!A:A,L399)/100*N399,0)</f>
        <v>0</v>
      </c>
    </row>
    <row r="400" spans="16:16">
      <c r="P400" s="484">
        <f>IF(OR(M400="BA10331--INDIV",M400="BA10332--INDIV",M400="BA10342--INDIV"),SUMIFS('Strommengen nach §§ 63-69_103'!L:L,'Strommengen nach §§ 63-69_103'!J:J,M400,'Strommengen nach §§ 63-69_103'!A:A,L400)/100*N400,0)</f>
        <v>0</v>
      </c>
    </row>
    <row r="401" spans="16:16">
      <c r="P401" s="484">
        <f>IF(OR(M401="BA10331--INDIV",M401="BA10332--INDIV",M401="BA10342--INDIV"),SUMIFS('Strommengen nach §§ 63-69_103'!L:L,'Strommengen nach §§ 63-69_103'!J:J,M401,'Strommengen nach §§ 63-69_103'!A:A,L401)/100*N401,0)</f>
        <v>0</v>
      </c>
    </row>
    <row r="402" spans="16:16">
      <c r="P402" s="484">
        <f>IF(OR(M402="BA10331--INDIV",M402="BA10332--INDIV",M402="BA10342--INDIV"),SUMIFS('Strommengen nach §§ 63-69_103'!L:L,'Strommengen nach §§ 63-69_103'!J:J,M402,'Strommengen nach §§ 63-69_103'!A:A,L402)/100*N402,0)</f>
        <v>0</v>
      </c>
    </row>
    <row r="403" spans="16:16">
      <c r="P403" s="484">
        <f>IF(OR(M403="BA10331--INDIV",M403="BA10332--INDIV",M403="BA10342--INDIV"),SUMIFS('Strommengen nach §§ 63-69_103'!L:L,'Strommengen nach §§ 63-69_103'!J:J,M403,'Strommengen nach §§ 63-69_103'!A:A,L403)/100*N403,0)</f>
        <v>0</v>
      </c>
    </row>
    <row r="404" spans="16:16">
      <c r="P404" s="484">
        <f>IF(OR(M404="BA10331--INDIV",M404="BA10332--INDIV",M404="BA10342--INDIV"),SUMIFS('Strommengen nach §§ 63-69_103'!L:L,'Strommengen nach §§ 63-69_103'!J:J,M404,'Strommengen nach §§ 63-69_103'!A:A,L404)/100*N404,0)</f>
        <v>0</v>
      </c>
    </row>
    <row r="405" spans="16:16">
      <c r="P405" s="484">
        <f>IF(OR(M405="BA10331--INDIV",M405="BA10332--INDIV",M405="BA10342--INDIV"),SUMIFS('Strommengen nach §§ 63-69_103'!L:L,'Strommengen nach §§ 63-69_103'!J:J,M405,'Strommengen nach §§ 63-69_103'!A:A,L405)/100*N405,0)</f>
        <v>0</v>
      </c>
    </row>
    <row r="406" spans="16:16">
      <c r="P406" s="484">
        <f>IF(OR(M406="BA10331--INDIV",M406="BA10332--INDIV",M406="BA10342--INDIV"),SUMIFS('Strommengen nach §§ 63-69_103'!L:L,'Strommengen nach §§ 63-69_103'!J:J,M406,'Strommengen nach §§ 63-69_103'!A:A,L406)/100*N406,0)</f>
        <v>0</v>
      </c>
    </row>
    <row r="407" spans="16:16">
      <c r="P407" s="484">
        <f>IF(OR(M407="BA10331--INDIV",M407="BA10332--INDIV",M407="BA10342--INDIV"),SUMIFS('Strommengen nach §§ 63-69_103'!L:L,'Strommengen nach §§ 63-69_103'!J:J,M407,'Strommengen nach §§ 63-69_103'!A:A,L407)/100*N407,0)</f>
        <v>0</v>
      </c>
    </row>
    <row r="408" spans="16:16">
      <c r="P408" s="484">
        <f>IF(OR(M408="BA10331--INDIV",M408="BA10332--INDIV",M408="BA10342--INDIV"),SUMIFS('Strommengen nach §§ 63-69_103'!L:L,'Strommengen nach §§ 63-69_103'!J:J,M408,'Strommengen nach §§ 63-69_103'!A:A,L408)/100*N408,0)</f>
        <v>0</v>
      </c>
    </row>
    <row r="409" spans="16:16">
      <c r="P409" s="484">
        <f>IF(OR(M409="BA10331--INDIV",M409="BA10332--INDIV",M409="BA10342--INDIV"),SUMIFS('Strommengen nach §§ 63-69_103'!L:L,'Strommengen nach §§ 63-69_103'!J:J,M409,'Strommengen nach §§ 63-69_103'!A:A,L409)/100*N409,0)</f>
        <v>0</v>
      </c>
    </row>
    <row r="410" spans="16:16">
      <c r="P410" s="484">
        <f>IF(OR(M410="BA10331--INDIV",M410="BA10332--INDIV",M410="BA10342--INDIV"),SUMIFS('Strommengen nach §§ 63-69_103'!L:L,'Strommengen nach §§ 63-69_103'!J:J,M410,'Strommengen nach §§ 63-69_103'!A:A,L410)/100*N410,0)</f>
        <v>0</v>
      </c>
    </row>
    <row r="411" spans="16:16">
      <c r="P411" s="484">
        <f>IF(OR(M411="BA10331--INDIV",M411="BA10332--INDIV",M411="BA10342--INDIV"),SUMIFS('Strommengen nach §§ 63-69_103'!L:L,'Strommengen nach §§ 63-69_103'!J:J,M411,'Strommengen nach §§ 63-69_103'!A:A,L411)/100*N411,0)</f>
        <v>0</v>
      </c>
    </row>
    <row r="412" spans="16:16">
      <c r="P412" s="484">
        <f>IF(OR(M412="BA10331--INDIV",M412="BA10332--INDIV",M412="BA10342--INDIV"),SUMIFS('Strommengen nach §§ 63-69_103'!L:L,'Strommengen nach §§ 63-69_103'!J:J,M412,'Strommengen nach §§ 63-69_103'!A:A,L412)/100*N412,0)</f>
        <v>0</v>
      </c>
    </row>
    <row r="413" spans="16:16">
      <c r="P413" s="484">
        <f>IF(OR(M413="BA10331--INDIV",M413="BA10332--INDIV",M413="BA10342--INDIV"),SUMIFS('Strommengen nach §§ 63-69_103'!L:L,'Strommengen nach §§ 63-69_103'!J:J,M413,'Strommengen nach §§ 63-69_103'!A:A,L413)/100*N413,0)</f>
        <v>0</v>
      </c>
    </row>
    <row r="414" spans="16:16">
      <c r="P414" s="484">
        <f>IF(OR(M414="BA10331--INDIV",M414="BA10332--INDIV",M414="BA10342--INDIV"),SUMIFS('Strommengen nach §§ 63-69_103'!L:L,'Strommengen nach §§ 63-69_103'!J:J,M414,'Strommengen nach §§ 63-69_103'!A:A,L414)/100*N414,0)</f>
        <v>0</v>
      </c>
    </row>
    <row r="415" spans="16:16">
      <c r="P415" s="484">
        <f>IF(OR(M415="BA10331--INDIV",M415="BA10332--INDIV",M415="BA10342--INDIV"),SUMIFS('Strommengen nach §§ 63-69_103'!L:L,'Strommengen nach §§ 63-69_103'!J:J,M415,'Strommengen nach §§ 63-69_103'!A:A,L415)/100*N415,0)</f>
        <v>0</v>
      </c>
    </row>
    <row r="416" spans="16:16">
      <c r="P416" s="484">
        <f>IF(OR(M416="BA10331--INDIV",M416="BA10332--INDIV",M416="BA10342--INDIV"),SUMIFS('Strommengen nach §§ 63-69_103'!L:L,'Strommengen nach §§ 63-69_103'!J:J,M416,'Strommengen nach §§ 63-69_103'!A:A,L416)/100*N416,0)</f>
        <v>0</v>
      </c>
    </row>
    <row r="417" spans="16:16">
      <c r="P417" s="484">
        <f>IF(OR(M417="BA10331--INDIV",M417="BA10332--INDIV",M417="BA10342--INDIV"),SUMIFS('Strommengen nach §§ 63-69_103'!L:L,'Strommengen nach §§ 63-69_103'!J:J,M417,'Strommengen nach §§ 63-69_103'!A:A,L417)/100*N417,0)</f>
        <v>0</v>
      </c>
    </row>
    <row r="418" spans="16:16">
      <c r="P418" s="484">
        <f>IF(OR(M418="BA10331--INDIV",M418="BA10332--INDIV",M418="BA10342--INDIV"),SUMIFS('Strommengen nach §§ 63-69_103'!L:L,'Strommengen nach §§ 63-69_103'!J:J,M418,'Strommengen nach §§ 63-69_103'!A:A,L418)/100*N418,0)</f>
        <v>0</v>
      </c>
    </row>
    <row r="419" spans="16:16">
      <c r="P419" s="484">
        <f>IF(OR(M419="BA10331--INDIV",M419="BA10332--INDIV",M419="BA10342--INDIV"),SUMIFS('Strommengen nach §§ 63-69_103'!L:L,'Strommengen nach §§ 63-69_103'!J:J,M419,'Strommengen nach §§ 63-69_103'!A:A,L419)/100*N419,0)</f>
        <v>0</v>
      </c>
    </row>
    <row r="420" spans="16:16">
      <c r="P420" s="484">
        <f>IF(OR(M420="BA10331--INDIV",M420="BA10332--INDIV",M420="BA10342--INDIV"),SUMIFS('Strommengen nach §§ 63-69_103'!L:L,'Strommengen nach §§ 63-69_103'!J:J,M420,'Strommengen nach §§ 63-69_103'!A:A,L420)/100*N420,0)</f>
        <v>0</v>
      </c>
    </row>
    <row r="421" spans="16:16">
      <c r="P421" s="484">
        <f>IF(OR(M421="BA10331--INDIV",M421="BA10332--INDIV",M421="BA10342--INDIV"),SUMIFS('Strommengen nach §§ 63-69_103'!L:L,'Strommengen nach §§ 63-69_103'!J:J,M421,'Strommengen nach §§ 63-69_103'!A:A,L421)/100*N421,0)</f>
        <v>0</v>
      </c>
    </row>
    <row r="422" spans="16:16">
      <c r="P422" s="484">
        <f>IF(OR(M422="BA10331--INDIV",M422="BA10332--INDIV",M422="BA10342--INDIV"),SUMIFS('Strommengen nach §§ 63-69_103'!L:L,'Strommengen nach §§ 63-69_103'!J:J,M422,'Strommengen nach §§ 63-69_103'!A:A,L422)/100*N422,0)</f>
        <v>0</v>
      </c>
    </row>
    <row r="423" spans="16:16">
      <c r="P423" s="484">
        <f>IF(OR(M423="BA10331--INDIV",M423="BA10332--INDIV",M423="BA10342--INDIV"),SUMIFS('Strommengen nach §§ 63-69_103'!L:L,'Strommengen nach §§ 63-69_103'!J:J,M423,'Strommengen nach §§ 63-69_103'!A:A,L423)/100*N423,0)</f>
        <v>0</v>
      </c>
    </row>
    <row r="424" spans="16:16">
      <c r="P424" s="484">
        <f>IF(OR(M424="BA10331--INDIV",M424="BA10332--INDIV",M424="BA10342--INDIV"),SUMIFS('Strommengen nach §§ 63-69_103'!L:L,'Strommengen nach §§ 63-69_103'!J:J,M424,'Strommengen nach §§ 63-69_103'!A:A,L424)/100*N424,0)</f>
        <v>0</v>
      </c>
    </row>
    <row r="425" spans="16:16">
      <c r="P425" s="484">
        <f>IF(OR(M425="BA10331--INDIV",M425="BA10332--INDIV",M425="BA10342--INDIV"),SUMIFS('Strommengen nach §§ 63-69_103'!L:L,'Strommengen nach §§ 63-69_103'!J:J,M425,'Strommengen nach §§ 63-69_103'!A:A,L425)/100*N425,0)</f>
        <v>0</v>
      </c>
    </row>
    <row r="426" spans="16:16">
      <c r="P426" s="484">
        <f>IF(OR(M426="BA10331--INDIV",M426="BA10332--INDIV",M426="BA10342--INDIV"),SUMIFS('Strommengen nach §§ 63-69_103'!L:L,'Strommengen nach §§ 63-69_103'!J:J,M426,'Strommengen nach §§ 63-69_103'!A:A,L426)/100*N426,0)</f>
        <v>0</v>
      </c>
    </row>
    <row r="427" spans="16:16">
      <c r="P427" s="484">
        <f>IF(OR(M427="BA10331--INDIV",M427="BA10332--INDIV",M427="BA10342--INDIV"),SUMIFS('Strommengen nach §§ 63-69_103'!L:L,'Strommengen nach §§ 63-69_103'!J:J,M427,'Strommengen nach §§ 63-69_103'!A:A,L427)/100*N427,0)</f>
        <v>0</v>
      </c>
    </row>
    <row r="428" spans="16:16">
      <c r="P428" s="484">
        <f>IF(OR(M428="BA10331--INDIV",M428="BA10332--INDIV",M428="BA10342--INDIV"),SUMIFS('Strommengen nach §§ 63-69_103'!L:L,'Strommengen nach §§ 63-69_103'!J:J,M428,'Strommengen nach §§ 63-69_103'!A:A,L428)/100*N428,0)</f>
        <v>0</v>
      </c>
    </row>
    <row r="429" spans="16:16">
      <c r="P429" s="484">
        <f>IF(OR(M429="BA10331--INDIV",M429="BA10332--INDIV",M429="BA10342--INDIV"),SUMIFS('Strommengen nach §§ 63-69_103'!L:L,'Strommengen nach §§ 63-69_103'!J:J,M429,'Strommengen nach §§ 63-69_103'!A:A,L429)/100*N429,0)</f>
        <v>0</v>
      </c>
    </row>
    <row r="430" spans="16:16">
      <c r="P430" s="484">
        <f>IF(OR(M430="BA10331--INDIV",M430="BA10332--INDIV",M430="BA10342--INDIV"),SUMIFS('Strommengen nach §§ 63-69_103'!L:L,'Strommengen nach §§ 63-69_103'!J:J,M430,'Strommengen nach §§ 63-69_103'!A:A,L430)/100*N430,0)</f>
        <v>0</v>
      </c>
    </row>
    <row r="431" spans="16:16">
      <c r="P431" s="484">
        <f>IF(OR(M431="BA10331--INDIV",M431="BA10332--INDIV",M431="BA10342--INDIV"),SUMIFS('Strommengen nach §§ 63-69_103'!L:L,'Strommengen nach §§ 63-69_103'!J:J,M431,'Strommengen nach §§ 63-69_103'!A:A,L431)/100*N431,0)</f>
        <v>0</v>
      </c>
    </row>
    <row r="432" spans="16:16">
      <c r="P432" s="484">
        <f>IF(OR(M432="BA10331--INDIV",M432="BA10332--INDIV",M432="BA10342--INDIV"),SUMIFS('Strommengen nach §§ 63-69_103'!L:L,'Strommengen nach §§ 63-69_103'!J:J,M432,'Strommengen nach §§ 63-69_103'!A:A,L432)/100*N432,0)</f>
        <v>0</v>
      </c>
    </row>
    <row r="433" spans="16:16">
      <c r="P433" s="484">
        <f>IF(OR(M433="BA10331--INDIV",M433="BA10332--INDIV",M433="BA10342--INDIV"),SUMIFS('Strommengen nach §§ 63-69_103'!L:L,'Strommengen nach §§ 63-69_103'!J:J,M433,'Strommengen nach §§ 63-69_103'!A:A,L433)/100*N433,0)</f>
        <v>0</v>
      </c>
    </row>
    <row r="434" spans="16:16">
      <c r="P434" s="484">
        <f>IF(OR(M434="BA10331--INDIV",M434="BA10332--INDIV",M434="BA10342--INDIV"),SUMIFS('Strommengen nach §§ 63-69_103'!L:L,'Strommengen nach §§ 63-69_103'!J:J,M434,'Strommengen nach §§ 63-69_103'!A:A,L434)/100*N434,0)</f>
        <v>0</v>
      </c>
    </row>
    <row r="435" spans="16:16">
      <c r="P435" s="484">
        <f>IF(OR(M435="BA10331--INDIV",M435="BA10332--INDIV",M435="BA10342--INDIV"),SUMIFS('Strommengen nach §§ 63-69_103'!L:L,'Strommengen nach §§ 63-69_103'!J:J,M435,'Strommengen nach §§ 63-69_103'!A:A,L435)/100*N435,0)</f>
        <v>0</v>
      </c>
    </row>
    <row r="436" spans="16:16">
      <c r="P436" s="484">
        <f>IF(OR(M436="BA10331--INDIV",M436="BA10332--INDIV",M436="BA10342--INDIV"),SUMIFS('Strommengen nach §§ 63-69_103'!L:L,'Strommengen nach §§ 63-69_103'!J:J,M436,'Strommengen nach §§ 63-69_103'!A:A,L436)/100*N436,0)</f>
        <v>0</v>
      </c>
    </row>
    <row r="437" spans="16:16">
      <c r="P437" s="484">
        <f>IF(OR(M437="BA10331--INDIV",M437="BA10332--INDIV",M437="BA10342--INDIV"),SUMIFS('Strommengen nach §§ 63-69_103'!L:L,'Strommengen nach §§ 63-69_103'!J:J,M437,'Strommengen nach §§ 63-69_103'!A:A,L437)/100*N437,0)</f>
        <v>0</v>
      </c>
    </row>
    <row r="438" spans="16:16">
      <c r="P438" s="484">
        <f>IF(OR(M438="BA10331--INDIV",M438="BA10332--INDIV",M438="BA10342--INDIV"),SUMIFS('Strommengen nach §§ 63-69_103'!L:L,'Strommengen nach §§ 63-69_103'!J:J,M438,'Strommengen nach §§ 63-69_103'!A:A,L438)/100*N438,0)</f>
        <v>0</v>
      </c>
    </row>
    <row r="439" spans="16:16">
      <c r="P439" s="484">
        <f>IF(OR(M439="BA10331--INDIV",M439="BA10332--INDIV",M439="BA10342--INDIV"),SUMIFS('Strommengen nach §§ 63-69_103'!L:L,'Strommengen nach §§ 63-69_103'!J:J,M439,'Strommengen nach §§ 63-69_103'!A:A,L439)/100*N439,0)</f>
        <v>0</v>
      </c>
    </row>
    <row r="440" spans="16:16">
      <c r="P440" s="484">
        <f>IF(OR(M440="BA10331--INDIV",M440="BA10332--INDIV",M440="BA10342--INDIV"),SUMIFS('Strommengen nach §§ 63-69_103'!L:L,'Strommengen nach §§ 63-69_103'!J:J,M440,'Strommengen nach §§ 63-69_103'!A:A,L440)/100*N440,0)</f>
        <v>0</v>
      </c>
    </row>
    <row r="441" spans="16:16">
      <c r="P441" s="484">
        <f>IF(OR(M441="BA10331--INDIV",M441="BA10332--INDIV",M441="BA10342--INDIV"),SUMIFS('Strommengen nach §§ 63-69_103'!L:L,'Strommengen nach §§ 63-69_103'!J:J,M441,'Strommengen nach §§ 63-69_103'!A:A,L441)/100*N441,0)</f>
        <v>0</v>
      </c>
    </row>
    <row r="442" spans="16:16">
      <c r="P442" s="484">
        <f>IF(OR(M442="BA10331--INDIV",M442="BA10332--INDIV",M442="BA10342--INDIV"),SUMIFS('Strommengen nach §§ 63-69_103'!L:L,'Strommengen nach §§ 63-69_103'!J:J,M442,'Strommengen nach §§ 63-69_103'!A:A,L442)/100*N442,0)</f>
        <v>0</v>
      </c>
    </row>
    <row r="443" spans="16:16">
      <c r="P443" s="484">
        <f>IF(OR(M443="BA10331--INDIV",M443="BA10332--INDIV",M443="BA10342--INDIV"),SUMIFS('Strommengen nach §§ 63-69_103'!L:L,'Strommengen nach §§ 63-69_103'!J:J,M443,'Strommengen nach §§ 63-69_103'!A:A,L443)/100*N443,0)</f>
        <v>0</v>
      </c>
    </row>
    <row r="444" spans="16:16">
      <c r="P444" s="484">
        <f>IF(OR(M444="BA10331--INDIV",M444="BA10332--INDIV",M444="BA10342--INDIV"),SUMIFS('Strommengen nach §§ 63-69_103'!L:L,'Strommengen nach §§ 63-69_103'!J:J,M444,'Strommengen nach §§ 63-69_103'!A:A,L444)/100*N444,0)</f>
        <v>0</v>
      </c>
    </row>
    <row r="445" spans="16:16">
      <c r="P445" s="484">
        <f>IF(OR(M445="BA10331--INDIV",M445="BA10332--INDIV",M445="BA10342--INDIV"),SUMIFS('Strommengen nach §§ 63-69_103'!L:L,'Strommengen nach §§ 63-69_103'!J:J,M445,'Strommengen nach §§ 63-69_103'!A:A,L445)/100*N445,0)</f>
        <v>0</v>
      </c>
    </row>
    <row r="446" spans="16:16">
      <c r="P446" s="484">
        <f>IF(OR(M446="BA10331--INDIV",M446="BA10332--INDIV",M446="BA10342--INDIV"),SUMIFS('Strommengen nach §§ 63-69_103'!L:L,'Strommengen nach §§ 63-69_103'!J:J,M446,'Strommengen nach §§ 63-69_103'!A:A,L446)/100*N446,0)</f>
        <v>0</v>
      </c>
    </row>
    <row r="447" spans="16:16">
      <c r="P447" s="484">
        <f>IF(OR(M447="BA10331--INDIV",M447="BA10332--INDIV",M447="BA10342--INDIV"),SUMIFS('Strommengen nach §§ 63-69_103'!L:L,'Strommengen nach §§ 63-69_103'!J:J,M447,'Strommengen nach §§ 63-69_103'!A:A,L447)/100*N447,0)</f>
        <v>0</v>
      </c>
    </row>
    <row r="448" spans="16:16">
      <c r="P448" s="484">
        <f>IF(OR(M448="BA10331--INDIV",M448="BA10332--INDIV",M448="BA10342--INDIV"),SUMIFS('Strommengen nach §§ 63-69_103'!L:L,'Strommengen nach §§ 63-69_103'!J:J,M448,'Strommengen nach §§ 63-69_103'!A:A,L448)/100*N448,0)</f>
        <v>0</v>
      </c>
    </row>
    <row r="449" spans="16:16">
      <c r="P449" s="484">
        <f>IF(OR(M449="BA10331--INDIV",M449="BA10332--INDIV",M449="BA10342--INDIV"),SUMIFS('Strommengen nach §§ 63-69_103'!L:L,'Strommengen nach §§ 63-69_103'!J:J,M449,'Strommengen nach §§ 63-69_103'!A:A,L449)/100*N449,0)</f>
        <v>0</v>
      </c>
    </row>
    <row r="450" spans="16:16">
      <c r="P450" s="484">
        <f>IF(OR(M450="BA10331--INDIV",M450="BA10332--INDIV",M450="BA10342--INDIV"),SUMIFS('Strommengen nach §§ 63-69_103'!L:L,'Strommengen nach §§ 63-69_103'!J:J,M450,'Strommengen nach §§ 63-69_103'!A:A,L450)/100*N450,0)</f>
        <v>0</v>
      </c>
    </row>
    <row r="451" spans="16:16">
      <c r="P451" s="484">
        <f>IF(OR(M451="BA10331--INDIV",M451="BA10332--INDIV",M451="BA10342--INDIV"),SUMIFS('Strommengen nach §§ 63-69_103'!L:L,'Strommengen nach §§ 63-69_103'!J:J,M451,'Strommengen nach §§ 63-69_103'!A:A,L451)/100*N451,0)</f>
        <v>0</v>
      </c>
    </row>
    <row r="452" spans="16:16">
      <c r="P452" s="484">
        <f>IF(OR(M452="BA10331--INDIV",M452="BA10332--INDIV",M452="BA10342--INDIV"),SUMIFS('Strommengen nach §§ 63-69_103'!L:L,'Strommengen nach §§ 63-69_103'!J:J,M452,'Strommengen nach §§ 63-69_103'!A:A,L452)/100*N452,0)</f>
        <v>0</v>
      </c>
    </row>
    <row r="453" spans="16:16">
      <c r="P453" s="484">
        <f>IF(OR(M453="BA10331--INDIV",M453="BA10332--INDIV",M453="BA10342--INDIV"),SUMIFS('Strommengen nach §§ 63-69_103'!L:L,'Strommengen nach §§ 63-69_103'!J:J,M453,'Strommengen nach §§ 63-69_103'!A:A,L453)/100*N453,0)</f>
        <v>0</v>
      </c>
    </row>
    <row r="454" spans="16:16">
      <c r="P454" s="484">
        <f>IF(OR(M454="BA10331--INDIV",M454="BA10332--INDIV",M454="BA10342--INDIV"),SUMIFS('Strommengen nach §§ 63-69_103'!L:L,'Strommengen nach §§ 63-69_103'!J:J,M454,'Strommengen nach §§ 63-69_103'!A:A,L454)/100*N454,0)</f>
        <v>0</v>
      </c>
    </row>
    <row r="455" spans="16:16">
      <c r="P455" s="484">
        <f>IF(OR(M455="BA10331--INDIV",M455="BA10332--INDIV",M455="BA10342--INDIV"),SUMIFS('Strommengen nach §§ 63-69_103'!L:L,'Strommengen nach §§ 63-69_103'!J:J,M455,'Strommengen nach §§ 63-69_103'!A:A,L455)/100*N455,0)</f>
        <v>0</v>
      </c>
    </row>
    <row r="456" spans="16:16">
      <c r="P456" s="484">
        <f>IF(OR(M456="BA10331--INDIV",M456="BA10332--INDIV",M456="BA10342--INDIV"),SUMIFS('Strommengen nach §§ 63-69_103'!L:L,'Strommengen nach §§ 63-69_103'!J:J,M456,'Strommengen nach §§ 63-69_103'!A:A,L456)/100*N456,0)</f>
        <v>0</v>
      </c>
    </row>
    <row r="457" spans="16:16">
      <c r="P457" s="484">
        <f>IF(OR(M457="BA10331--INDIV",M457="BA10332--INDIV",M457="BA10342--INDIV"),SUMIFS('Strommengen nach §§ 63-69_103'!L:L,'Strommengen nach §§ 63-69_103'!J:J,M457,'Strommengen nach §§ 63-69_103'!A:A,L457)/100*N457,0)</f>
        <v>0</v>
      </c>
    </row>
    <row r="458" spans="16:16">
      <c r="P458" s="484">
        <f>IF(OR(M458="BA10331--INDIV",M458="BA10332--INDIV",M458="BA10342--INDIV"),SUMIFS('Strommengen nach §§ 63-69_103'!L:L,'Strommengen nach §§ 63-69_103'!J:J,M458,'Strommengen nach §§ 63-69_103'!A:A,L458)/100*N458,0)</f>
        <v>0</v>
      </c>
    </row>
    <row r="459" spans="16:16">
      <c r="P459" s="484">
        <f>IF(OR(M459="BA10331--INDIV",M459="BA10332--INDIV",M459="BA10342--INDIV"),SUMIFS('Strommengen nach §§ 63-69_103'!L:L,'Strommengen nach §§ 63-69_103'!J:J,M459,'Strommengen nach §§ 63-69_103'!A:A,L459)/100*N459,0)</f>
        <v>0</v>
      </c>
    </row>
    <row r="460" spans="16:16">
      <c r="P460" s="484">
        <f>IF(OR(M460="BA10331--INDIV",M460="BA10332--INDIV",M460="BA10342--INDIV"),SUMIFS('Strommengen nach §§ 63-69_103'!L:L,'Strommengen nach §§ 63-69_103'!J:J,M460,'Strommengen nach §§ 63-69_103'!A:A,L460)/100*N460,0)</f>
        <v>0</v>
      </c>
    </row>
    <row r="461" spans="16:16">
      <c r="P461" s="484">
        <f>IF(OR(M461="BA10331--INDIV",M461="BA10332--INDIV",M461="BA10342--INDIV"),SUMIFS('Strommengen nach §§ 63-69_103'!L:L,'Strommengen nach §§ 63-69_103'!J:J,M461,'Strommengen nach §§ 63-69_103'!A:A,L461)/100*N461,0)</f>
        <v>0</v>
      </c>
    </row>
    <row r="462" spans="16:16">
      <c r="P462" s="484">
        <f>IF(OR(M462="BA10331--INDIV",M462="BA10332--INDIV",M462="BA10342--INDIV"),SUMIFS('Strommengen nach §§ 63-69_103'!L:L,'Strommengen nach §§ 63-69_103'!J:J,M462,'Strommengen nach §§ 63-69_103'!A:A,L462)/100*N462,0)</f>
        <v>0</v>
      </c>
    </row>
    <row r="463" spans="16:16">
      <c r="P463" s="484">
        <f>IF(OR(M463="BA10331--INDIV",M463="BA10332--INDIV",M463="BA10342--INDIV"),SUMIFS('Strommengen nach §§ 63-69_103'!L:L,'Strommengen nach §§ 63-69_103'!J:J,M463,'Strommengen nach §§ 63-69_103'!A:A,L463)/100*N463,0)</f>
        <v>0</v>
      </c>
    </row>
    <row r="464" spans="16:16">
      <c r="P464" s="484">
        <f>IF(OR(M464="BA10331--INDIV",M464="BA10332--INDIV",M464="BA10342--INDIV"),SUMIFS('Strommengen nach §§ 63-69_103'!L:L,'Strommengen nach §§ 63-69_103'!J:J,M464,'Strommengen nach §§ 63-69_103'!A:A,L464)/100*N464,0)</f>
        <v>0</v>
      </c>
    </row>
    <row r="465" spans="16:16">
      <c r="P465" s="484">
        <f>IF(OR(M465="BA10331--INDIV",M465="BA10332--INDIV",M465="BA10342--INDIV"),SUMIFS('Strommengen nach §§ 63-69_103'!L:L,'Strommengen nach §§ 63-69_103'!J:J,M465,'Strommengen nach §§ 63-69_103'!A:A,L465)/100*N465,0)</f>
        <v>0</v>
      </c>
    </row>
    <row r="466" spans="16:16">
      <c r="P466" s="484">
        <f>IF(OR(M466="BA10331--INDIV",M466="BA10332--INDIV",M466="BA10342--INDIV"),SUMIFS('Strommengen nach §§ 63-69_103'!L:L,'Strommengen nach §§ 63-69_103'!J:J,M466,'Strommengen nach §§ 63-69_103'!A:A,L466)/100*N466,0)</f>
        <v>0</v>
      </c>
    </row>
    <row r="467" spans="16:16">
      <c r="P467" s="484">
        <f>IF(OR(M467="BA10331--INDIV",M467="BA10332--INDIV",M467="BA10342--INDIV"),SUMIFS('Strommengen nach §§ 63-69_103'!L:L,'Strommengen nach §§ 63-69_103'!J:J,M467,'Strommengen nach §§ 63-69_103'!A:A,L467)/100*N467,0)</f>
        <v>0</v>
      </c>
    </row>
    <row r="468" spans="16:16">
      <c r="P468" s="484">
        <f>IF(OR(M468="BA10331--INDIV",M468="BA10332--INDIV",M468="BA10342--INDIV"),SUMIFS('Strommengen nach §§ 63-69_103'!L:L,'Strommengen nach §§ 63-69_103'!J:J,M468,'Strommengen nach §§ 63-69_103'!A:A,L468)/100*N468,0)</f>
        <v>0</v>
      </c>
    </row>
    <row r="469" spans="16:16">
      <c r="P469" s="484">
        <f>IF(OR(M469="BA10331--INDIV",M469="BA10332--INDIV",M469="BA10342--INDIV"),SUMIFS('Strommengen nach §§ 63-69_103'!L:L,'Strommengen nach §§ 63-69_103'!J:J,M469,'Strommengen nach §§ 63-69_103'!A:A,L469)/100*N469,0)</f>
        <v>0</v>
      </c>
    </row>
    <row r="470" spans="16:16">
      <c r="P470" s="484">
        <f>IF(OR(M470="BA10331--INDIV",M470="BA10332--INDIV",M470="BA10342--INDIV"),SUMIFS('Strommengen nach §§ 63-69_103'!L:L,'Strommengen nach §§ 63-69_103'!J:J,M470,'Strommengen nach §§ 63-69_103'!A:A,L470)/100*N470,0)</f>
        <v>0</v>
      </c>
    </row>
    <row r="471" spans="16:16">
      <c r="P471" s="484">
        <f>IF(OR(M471="BA10331--INDIV",M471="BA10332--INDIV",M471="BA10342--INDIV"),SUMIFS('Strommengen nach §§ 63-69_103'!L:L,'Strommengen nach §§ 63-69_103'!J:J,M471,'Strommengen nach §§ 63-69_103'!A:A,L471)/100*N471,0)</f>
        <v>0</v>
      </c>
    </row>
    <row r="472" spans="16:16">
      <c r="P472" s="484">
        <f>IF(OR(M472="BA10331--INDIV",M472="BA10332--INDIV",M472="BA10342--INDIV"),SUMIFS('Strommengen nach §§ 63-69_103'!L:L,'Strommengen nach §§ 63-69_103'!J:J,M472,'Strommengen nach §§ 63-69_103'!A:A,L472)/100*N472,0)</f>
        <v>0</v>
      </c>
    </row>
    <row r="473" spans="16:16">
      <c r="P473" s="484">
        <f>IF(OR(M473="BA10331--INDIV",M473="BA10332--INDIV",M473="BA10342--INDIV"),SUMIFS('Strommengen nach §§ 63-69_103'!L:L,'Strommengen nach §§ 63-69_103'!J:J,M473,'Strommengen nach §§ 63-69_103'!A:A,L473)/100*N473,0)</f>
        <v>0</v>
      </c>
    </row>
    <row r="474" spans="16:16">
      <c r="P474" s="484">
        <f>IF(OR(M474="BA10331--INDIV",M474="BA10332--INDIV",M474="BA10342--INDIV"),SUMIFS('Strommengen nach §§ 63-69_103'!L:L,'Strommengen nach §§ 63-69_103'!J:J,M474,'Strommengen nach §§ 63-69_103'!A:A,L474)/100*N474,0)</f>
        <v>0</v>
      </c>
    </row>
    <row r="475" spans="16:16">
      <c r="P475" s="484">
        <f>IF(OR(M475="BA10331--INDIV",M475="BA10332--INDIV",M475="BA10342--INDIV"),SUMIFS('Strommengen nach §§ 63-69_103'!L:L,'Strommengen nach §§ 63-69_103'!J:J,M475,'Strommengen nach §§ 63-69_103'!A:A,L475)/100*N475,0)</f>
        <v>0</v>
      </c>
    </row>
    <row r="476" spans="16:16">
      <c r="P476" s="484">
        <f>IF(OR(M476="BA10331--INDIV",M476="BA10332--INDIV",M476="BA10342--INDIV"),SUMIFS('Strommengen nach §§ 63-69_103'!L:L,'Strommengen nach §§ 63-69_103'!J:J,M476,'Strommengen nach §§ 63-69_103'!A:A,L476)/100*N476,0)</f>
        <v>0</v>
      </c>
    </row>
    <row r="477" spans="16:16">
      <c r="P477" s="484">
        <f>IF(OR(M477="BA10331--INDIV",M477="BA10332--INDIV",M477="BA10342--INDIV"),SUMIFS('Strommengen nach §§ 63-69_103'!L:L,'Strommengen nach §§ 63-69_103'!J:J,M477,'Strommengen nach §§ 63-69_103'!A:A,L477)/100*N477,0)</f>
        <v>0</v>
      </c>
    </row>
    <row r="478" spans="16:16">
      <c r="P478" s="484">
        <f>IF(OR(M478="BA10331--INDIV",M478="BA10332--INDIV",M478="BA10342--INDIV"),SUMIFS('Strommengen nach §§ 63-69_103'!L:L,'Strommengen nach §§ 63-69_103'!J:J,M478,'Strommengen nach §§ 63-69_103'!A:A,L478)/100*N478,0)</f>
        <v>0</v>
      </c>
    </row>
    <row r="479" spans="16:16">
      <c r="P479" s="484">
        <f>IF(OR(M479="BA10331--INDIV",M479="BA10332--INDIV",M479="BA10342--INDIV"),SUMIFS('Strommengen nach §§ 63-69_103'!L:L,'Strommengen nach §§ 63-69_103'!J:J,M479,'Strommengen nach §§ 63-69_103'!A:A,L479)/100*N479,0)</f>
        <v>0</v>
      </c>
    </row>
    <row r="480" spans="16:16">
      <c r="P480" s="484">
        <f>IF(OR(M480="BA10331--INDIV",M480="BA10332--INDIV",M480="BA10342--INDIV"),SUMIFS('Strommengen nach §§ 63-69_103'!L:L,'Strommengen nach §§ 63-69_103'!J:J,M480,'Strommengen nach §§ 63-69_103'!A:A,L480)/100*N480,0)</f>
        <v>0</v>
      </c>
    </row>
    <row r="481" spans="16:16">
      <c r="P481" s="484">
        <f>IF(OR(M481="BA10331--INDIV",M481="BA10332--INDIV",M481="BA10342--INDIV"),SUMIFS('Strommengen nach §§ 63-69_103'!L:L,'Strommengen nach §§ 63-69_103'!J:J,M481,'Strommengen nach §§ 63-69_103'!A:A,L481)/100*N481,0)</f>
        <v>0</v>
      </c>
    </row>
    <row r="482" spans="16:16">
      <c r="P482" s="484">
        <f>IF(OR(M482="BA10331--INDIV",M482="BA10332--INDIV",M482="BA10342--INDIV"),SUMIFS('Strommengen nach §§ 63-69_103'!L:L,'Strommengen nach §§ 63-69_103'!J:J,M482,'Strommengen nach §§ 63-69_103'!A:A,L482)/100*N482,0)</f>
        <v>0</v>
      </c>
    </row>
    <row r="483" spans="16:16">
      <c r="P483" s="484">
        <f>IF(OR(M483="BA10331--INDIV",M483="BA10332--INDIV",M483="BA10342--INDIV"),SUMIFS('Strommengen nach §§ 63-69_103'!L:L,'Strommengen nach §§ 63-69_103'!J:J,M483,'Strommengen nach §§ 63-69_103'!A:A,L483)/100*N483,0)</f>
        <v>0</v>
      </c>
    </row>
    <row r="484" spans="16:16">
      <c r="P484" s="484">
        <f>IF(OR(M484="BA10331--INDIV",M484="BA10332--INDIV",M484="BA10342--INDIV"),SUMIFS('Strommengen nach §§ 63-69_103'!L:L,'Strommengen nach §§ 63-69_103'!J:J,M484,'Strommengen nach §§ 63-69_103'!A:A,L484)/100*N484,0)</f>
        <v>0</v>
      </c>
    </row>
    <row r="485" spans="16:16">
      <c r="P485" s="484">
        <f>IF(OR(M485="BA10331--INDIV",M485="BA10332--INDIV",M485="BA10342--INDIV"),SUMIFS('Strommengen nach §§ 63-69_103'!L:L,'Strommengen nach §§ 63-69_103'!J:J,M485,'Strommengen nach §§ 63-69_103'!A:A,L485)/100*N485,0)</f>
        <v>0</v>
      </c>
    </row>
    <row r="486" spans="16:16">
      <c r="P486" s="484">
        <f>IF(OR(M486="BA10331--INDIV",M486="BA10332--INDIV",M486="BA10342--INDIV"),SUMIFS('Strommengen nach §§ 63-69_103'!L:L,'Strommengen nach §§ 63-69_103'!J:J,M486,'Strommengen nach §§ 63-69_103'!A:A,L486)/100*N486,0)</f>
        <v>0</v>
      </c>
    </row>
    <row r="487" spans="16:16">
      <c r="P487" s="484">
        <f>IF(OR(M487="BA10331--INDIV",M487="BA10332--INDIV",M487="BA10342--INDIV"),SUMIFS('Strommengen nach §§ 63-69_103'!L:L,'Strommengen nach §§ 63-69_103'!J:J,M487,'Strommengen nach §§ 63-69_103'!A:A,L487)/100*N487,0)</f>
        <v>0</v>
      </c>
    </row>
    <row r="488" spans="16:16">
      <c r="P488" s="484">
        <f>IF(OR(M488="BA10331--INDIV",M488="BA10332--INDIV",M488="BA10342--INDIV"),SUMIFS('Strommengen nach §§ 63-69_103'!L:L,'Strommengen nach §§ 63-69_103'!J:J,M488,'Strommengen nach §§ 63-69_103'!A:A,L488)/100*N488,0)</f>
        <v>0</v>
      </c>
    </row>
    <row r="489" spans="16:16">
      <c r="P489" s="484">
        <f>IF(OR(M489="BA10331--INDIV",M489="BA10332--INDIV",M489="BA10342--INDIV"),SUMIFS('Strommengen nach §§ 63-69_103'!L:L,'Strommengen nach §§ 63-69_103'!J:J,M489,'Strommengen nach §§ 63-69_103'!A:A,L489)/100*N489,0)</f>
        <v>0</v>
      </c>
    </row>
    <row r="490" spans="16:16">
      <c r="P490" s="484">
        <f>IF(OR(M490="BA10331--INDIV",M490="BA10332--INDIV",M490="BA10342--INDIV"),SUMIFS('Strommengen nach §§ 63-69_103'!L:L,'Strommengen nach §§ 63-69_103'!J:J,M490,'Strommengen nach §§ 63-69_103'!A:A,L490)/100*N490,0)</f>
        <v>0</v>
      </c>
    </row>
    <row r="491" spans="16:16">
      <c r="P491" s="484">
        <f>IF(OR(M491="BA10331--INDIV",M491="BA10332--INDIV",M491="BA10342--INDIV"),SUMIFS('Strommengen nach §§ 63-69_103'!L:L,'Strommengen nach §§ 63-69_103'!J:J,M491,'Strommengen nach §§ 63-69_103'!A:A,L491)/100*N491,0)</f>
        <v>0</v>
      </c>
    </row>
    <row r="492" spans="16:16">
      <c r="P492" s="484">
        <f>IF(OR(M492="BA10331--INDIV",M492="BA10332--INDIV",M492="BA10342--INDIV"),SUMIFS('Strommengen nach §§ 63-69_103'!L:L,'Strommengen nach §§ 63-69_103'!J:J,M492,'Strommengen nach §§ 63-69_103'!A:A,L492)/100*N492,0)</f>
        <v>0</v>
      </c>
    </row>
    <row r="493" spans="16:16">
      <c r="P493" s="484">
        <f>IF(OR(M493="BA10331--INDIV",M493="BA10332--INDIV",M493="BA10342--INDIV"),SUMIFS('Strommengen nach §§ 63-69_103'!L:L,'Strommengen nach §§ 63-69_103'!J:J,M493,'Strommengen nach §§ 63-69_103'!A:A,L493)/100*N493,0)</f>
        <v>0</v>
      </c>
    </row>
    <row r="494" spans="16:16">
      <c r="P494" s="484">
        <f>IF(OR(M494="BA10331--INDIV",M494="BA10332--INDIV",M494="BA10342--INDIV"),SUMIFS('Strommengen nach §§ 63-69_103'!L:L,'Strommengen nach §§ 63-69_103'!J:J,M494,'Strommengen nach §§ 63-69_103'!A:A,L494)/100*N494,0)</f>
        <v>0</v>
      </c>
    </row>
    <row r="495" spans="16:16">
      <c r="P495" s="484">
        <f>IF(OR(M495="BA10331--INDIV",M495="BA10332--INDIV",M495="BA10342--INDIV"),SUMIFS('Strommengen nach §§ 63-69_103'!L:L,'Strommengen nach §§ 63-69_103'!J:J,M495,'Strommengen nach §§ 63-69_103'!A:A,L495)/100*N495,0)</f>
        <v>0</v>
      </c>
    </row>
    <row r="496" spans="16:16">
      <c r="P496" s="484">
        <f>IF(OR(M496="BA10331--INDIV",M496="BA10332--INDIV",M496="BA10342--INDIV"),SUMIFS('Strommengen nach §§ 63-69_103'!L:L,'Strommengen nach §§ 63-69_103'!J:J,M496,'Strommengen nach §§ 63-69_103'!A:A,L496)/100*N496,0)</f>
        <v>0</v>
      </c>
    </row>
    <row r="497" spans="16:16">
      <c r="P497" s="484">
        <f>IF(OR(M497="BA10331--INDIV",M497="BA10332--INDIV",M497="BA10342--INDIV"),SUMIFS('Strommengen nach §§ 63-69_103'!L:L,'Strommengen nach §§ 63-69_103'!J:J,M497,'Strommengen nach §§ 63-69_103'!A:A,L497)/100*N497,0)</f>
        <v>0</v>
      </c>
    </row>
    <row r="498" spans="16:16">
      <c r="P498" s="484">
        <f>IF(OR(M498="BA10331--INDIV",M498="BA10332--INDIV",M498="BA10342--INDIV"),SUMIFS('Strommengen nach §§ 63-69_103'!L:L,'Strommengen nach §§ 63-69_103'!J:J,M498,'Strommengen nach §§ 63-69_103'!A:A,L498)/100*N498,0)</f>
        <v>0</v>
      </c>
    </row>
    <row r="499" spans="16:16">
      <c r="P499" s="484">
        <f>IF(OR(M499="BA10331--INDIV",M499="BA10332--INDIV",M499="BA10342--INDIV"),SUMIFS('Strommengen nach §§ 63-69_103'!L:L,'Strommengen nach §§ 63-69_103'!J:J,M499,'Strommengen nach §§ 63-69_103'!A:A,L499)/100*N499,0)</f>
        <v>0</v>
      </c>
    </row>
    <row r="500" spans="16:16">
      <c r="P500" s="484">
        <f>IF(OR(M500="BA10331--INDIV",M500="BA10332--INDIV",M500="BA10342--INDIV"),SUMIFS('Strommengen nach §§ 63-69_103'!L:L,'Strommengen nach §§ 63-69_103'!J:J,M500,'Strommengen nach §§ 63-69_103'!A:A,L500)/100*N500,0)</f>
        <v>0</v>
      </c>
    </row>
  </sheetData>
  <sheetProtection sheet="1" objects="1" scenarios="1"/>
  <mergeCells count="2">
    <mergeCell ref="G1:K1"/>
    <mergeCell ref="A1:F1"/>
  </mergeCells>
  <conditionalFormatting sqref="O4:O1048576">
    <cfRule type="expression" dxfId="9" priority="5">
      <formula>$M4="EV613-4------0"</formula>
    </cfRule>
    <cfRule type="expression" dxfId="8" priority="6">
      <formula>$M4="LV613------100"</formula>
    </cfRule>
  </conditionalFormatting>
  <conditionalFormatting sqref="O5">
    <cfRule type="expression" dxfId="7" priority="3">
      <formula>$M5="EV613-4------0"</formula>
    </cfRule>
    <cfRule type="expression" dxfId="6" priority="4">
      <formula>$M5="LV613------100"</formula>
    </cfRule>
  </conditionalFormatting>
  <dataValidations count="2">
    <dataValidation type="list" allowBlank="1" showInputMessage="1" showErrorMessage="1" sqref="M4:M1048576">
      <formula1>Kategorien_EV</formula1>
    </dataValidation>
    <dataValidation allowBlank="1" showInputMessage="1" showErrorMessage="1" promptTitle="Hinweis" prompt="Im Tabellenblatt 'Strommengen nach §§ 63-69_103' sind die Angaben zur Abnahmestelle, SpalteA-H ggf. Spalte L (indiv. EEG-Umlage), zusätzlich anzugeben." sqref="L4:L1048576"/>
  </dataValidation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Hilfstabelle!$A$11:$A$15</xm:f>
          </x14:formula1>
          <xm:sqref>G4:G1048576</xm:sqref>
        </x14:dataValidation>
        <x14:dataValidation type="list" allowBlank="1" showInputMessage="1" showErrorMessage="1">
          <x14:formula1>
            <xm:f>Hilfstabelle!$B$1:$B$234</xm:f>
          </x14:formula1>
          <xm:sqref>E4:E1048576</xm:sqref>
        </x14:dataValidation>
        <x14:dataValidation type="list" allowBlank="1" showInputMessage="1" showErrorMessage="1">
          <x14:formula1>
            <xm:f>Hilfstabelle!$A$1:$A$7</xm:f>
          </x14:formula1>
          <xm:sqref>H4:H1048576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R44"/>
  <sheetViews>
    <sheetView topLeftCell="A7" zoomScaleNormal="100" workbookViewId="0">
      <selection activeCell="B19" sqref="B19:I19"/>
    </sheetView>
  </sheetViews>
  <sheetFormatPr baseColWidth="10" defaultRowHeight="15"/>
  <cols>
    <col min="1" max="1" width="12" customWidth="1"/>
    <col min="2" max="2" width="25.140625" customWidth="1"/>
    <col min="3" max="3" width="51.7109375" customWidth="1"/>
    <col min="4" max="4" width="22.7109375" customWidth="1"/>
    <col min="5" max="5" width="13.28515625" customWidth="1"/>
    <col min="6" max="6" width="35.28515625" customWidth="1"/>
    <col min="7" max="7" width="11.5703125" customWidth="1"/>
    <col min="8" max="8" width="12.5703125" customWidth="1"/>
    <col min="9" max="9" width="54.28515625" customWidth="1"/>
    <col min="10" max="10" width="16.5703125" style="151" bestFit="1" customWidth="1"/>
    <col min="16" max="16384" width="11.42578125" style="151"/>
  </cols>
  <sheetData>
    <row r="1" spans="1:10">
      <c r="B1" s="166" t="s">
        <v>213</v>
      </c>
    </row>
    <row r="3" spans="1:10">
      <c r="B3" t="s">
        <v>60</v>
      </c>
    </row>
    <row r="4" spans="1:10">
      <c r="B4" t="s">
        <v>61</v>
      </c>
      <c r="C4" s="104" t="s">
        <v>236</v>
      </c>
    </row>
    <row r="5" spans="1:10" ht="15.75" thickBot="1">
      <c r="F5" s="167"/>
    </row>
    <row r="6" spans="1:10" ht="15.75" thickBot="1">
      <c r="D6" s="168" t="s">
        <v>62</v>
      </c>
      <c r="E6" s="169"/>
      <c r="F6" s="169"/>
      <c r="G6" s="168" t="s">
        <v>63</v>
      </c>
      <c r="H6" s="170"/>
    </row>
    <row r="7" spans="1:10" ht="15.75" thickBot="1">
      <c r="B7" s="171" t="s">
        <v>64</v>
      </c>
      <c r="C7" s="172" t="s">
        <v>65</v>
      </c>
      <c r="D7" s="173" t="s">
        <v>66</v>
      </c>
      <c r="E7" s="174" t="s">
        <v>67</v>
      </c>
      <c r="F7" s="175" t="s">
        <v>185</v>
      </c>
      <c r="G7" s="176" t="s">
        <v>68</v>
      </c>
      <c r="H7" s="176" t="s">
        <v>69</v>
      </c>
      <c r="I7" s="176" t="s">
        <v>1</v>
      </c>
      <c r="J7" s="159" t="s">
        <v>339</v>
      </c>
    </row>
    <row r="8" spans="1:10" ht="15.75" thickBot="1">
      <c r="A8" s="421"/>
      <c r="B8" s="171"/>
      <c r="C8" s="172"/>
      <c r="D8" s="177"/>
      <c r="E8" s="178"/>
      <c r="F8" s="179" t="s">
        <v>237</v>
      </c>
      <c r="G8" s="180"/>
      <c r="H8" s="176"/>
      <c r="I8" s="176"/>
      <c r="J8" s="159" t="s">
        <v>188</v>
      </c>
    </row>
    <row r="9" spans="1:10" ht="26.25">
      <c r="A9" s="421"/>
      <c r="B9" s="181" t="s">
        <v>70</v>
      </c>
      <c r="C9" s="182" t="s">
        <v>214</v>
      </c>
      <c r="D9" s="183" t="s">
        <v>71</v>
      </c>
      <c r="E9" s="184" t="s">
        <v>72</v>
      </c>
      <c r="F9" s="185" t="s">
        <v>73</v>
      </c>
      <c r="G9" s="186">
        <v>41852</v>
      </c>
      <c r="H9" s="187">
        <v>2958465</v>
      </c>
      <c r="I9" s="188"/>
      <c r="J9" s="151">
        <v>6.3540000000000001</v>
      </c>
    </row>
    <row r="10" spans="1:10" ht="26.25">
      <c r="A10" s="421"/>
      <c r="B10" s="189" t="s">
        <v>74</v>
      </c>
      <c r="C10" s="190" t="s">
        <v>215</v>
      </c>
      <c r="D10" s="191" t="s">
        <v>71</v>
      </c>
      <c r="E10" s="192" t="s">
        <v>72</v>
      </c>
      <c r="F10" s="193" t="s">
        <v>73</v>
      </c>
      <c r="G10" s="194">
        <v>41852</v>
      </c>
      <c r="H10" s="195">
        <v>2958465</v>
      </c>
      <c r="I10" s="196"/>
      <c r="J10" s="151">
        <f>J9</f>
        <v>6.3540000000000001</v>
      </c>
    </row>
    <row r="11" spans="1:10" ht="26.25">
      <c r="A11" s="421"/>
      <c r="B11" s="189" t="s">
        <v>75</v>
      </c>
      <c r="C11" s="190" t="s">
        <v>216</v>
      </c>
      <c r="D11" s="191" t="s">
        <v>71</v>
      </c>
      <c r="E11" s="192" t="s">
        <v>72</v>
      </c>
      <c r="F11" s="193" t="s">
        <v>72</v>
      </c>
      <c r="G11" s="194">
        <v>41852</v>
      </c>
      <c r="H11" s="195">
        <v>2958465</v>
      </c>
      <c r="I11" s="196"/>
      <c r="J11" s="151">
        <f>$J$10*0.35</f>
        <v>2.2239</v>
      </c>
    </row>
    <row r="12" spans="1:10" ht="26.25">
      <c r="A12" s="421"/>
      <c r="B12" s="189" t="s">
        <v>76</v>
      </c>
      <c r="C12" s="190" t="s">
        <v>217</v>
      </c>
      <c r="D12" s="191" t="s">
        <v>71</v>
      </c>
      <c r="E12" s="192" t="s">
        <v>72</v>
      </c>
      <c r="F12" s="193" t="s">
        <v>72</v>
      </c>
      <c r="G12" s="194">
        <v>41852</v>
      </c>
      <c r="H12" s="195">
        <v>2958465</v>
      </c>
      <c r="I12" s="196"/>
      <c r="J12" s="151">
        <f>$J$10*0.35</f>
        <v>2.2239</v>
      </c>
    </row>
    <row r="13" spans="1:10" ht="26.25">
      <c r="B13" s="189" t="s">
        <v>77</v>
      </c>
      <c r="C13" s="190" t="s">
        <v>218</v>
      </c>
      <c r="D13" s="191" t="s">
        <v>71</v>
      </c>
      <c r="E13" s="192" t="s">
        <v>72</v>
      </c>
      <c r="F13" s="193" t="s">
        <v>72</v>
      </c>
      <c r="G13" s="194">
        <v>41852</v>
      </c>
      <c r="H13" s="195">
        <v>2958465</v>
      </c>
      <c r="I13" s="197"/>
      <c r="J13" s="151">
        <f>J9</f>
        <v>6.3540000000000001</v>
      </c>
    </row>
    <row r="14" spans="1:10" ht="39">
      <c r="B14" s="189" t="s">
        <v>78</v>
      </c>
      <c r="C14" s="190" t="s">
        <v>219</v>
      </c>
      <c r="D14" s="191" t="s">
        <v>71</v>
      </c>
      <c r="E14" s="192" t="s">
        <v>72</v>
      </c>
      <c r="F14" s="193" t="s">
        <v>72</v>
      </c>
      <c r="G14" s="194">
        <v>41852</v>
      </c>
      <c r="H14" s="195">
        <v>2958465</v>
      </c>
      <c r="I14" s="197"/>
      <c r="J14" s="151">
        <f>J9</f>
        <v>6.3540000000000001</v>
      </c>
    </row>
    <row r="15" spans="1:10" ht="39">
      <c r="B15" s="189" t="s">
        <v>79</v>
      </c>
      <c r="C15" s="190" t="s">
        <v>220</v>
      </c>
      <c r="D15" s="191" t="s">
        <v>71</v>
      </c>
      <c r="E15" s="192" t="s">
        <v>72</v>
      </c>
      <c r="F15" s="193" t="s">
        <v>72</v>
      </c>
      <c r="G15" s="194">
        <v>41852</v>
      </c>
      <c r="H15" s="195">
        <v>2958465</v>
      </c>
      <c r="I15" s="198"/>
      <c r="J15" s="151">
        <f>J9</f>
        <v>6.3540000000000001</v>
      </c>
    </row>
    <row r="16" spans="1:10" ht="26.25">
      <c r="B16" s="189" t="s">
        <v>80</v>
      </c>
      <c r="C16" s="190" t="s">
        <v>221</v>
      </c>
      <c r="D16" s="199" t="s">
        <v>71</v>
      </c>
      <c r="E16" s="192" t="s">
        <v>72</v>
      </c>
      <c r="F16" s="193" t="s">
        <v>72</v>
      </c>
      <c r="G16" s="194">
        <v>41852</v>
      </c>
      <c r="H16" s="195">
        <v>2958465</v>
      </c>
      <c r="I16" s="196"/>
      <c r="J16" s="151">
        <v>0</v>
      </c>
    </row>
    <row r="17" spans="1:18" ht="26.25">
      <c r="B17" s="189" t="s">
        <v>81</v>
      </c>
      <c r="C17" s="190" t="s">
        <v>222</v>
      </c>
      <c r="D17" s="199" t="s">
        <v>71</v>
      </c>
      <c r="E17" s="192" t="s">
        <v>72</v>
      </c>
      <c r="F17" s="193" t="s">
        <v>72</v>
      </c>
      <c r="G17" s="194">
        <v>41852</v>
      </c>
      <c r="H17" s="195">
        <v>2958465</v>
      </c>
      <c r="I17" s="196"/>
      <c r="J17" s="151">
        <v>0</v>
      </c>
    </row>
    <row r="18" spans="1:18" ht="39">
      <c r="B18" s="189" t="s">
        <v>82</v>
      </c>
      <c r="C18" s="190" t="s">
        <v>223</v>
      </c>
      <c r="D18" s="199" t="s">
        <v>71</v>
      </c>
      <c r="E18" s="192" t="s">
        <v>72</v>
      </c>
      <c r="F18" s="193" t="s">
        <v>71</v>
      </c>
      <c r="G18" s="194">
        <v>41852</v>
      </c>
      <c r="H18" s="195">
        <v>2958465</v>
      </c>
      <c r="I18" s="200" t="s">
        <v>187</v>
      </c>
      <c r="J18" s="151">
        <v>0</v>
      </c>
    </row>
    <row r="19" spans="1:18" ht="67.5" customHeight="1" thickBot="1">
      <c r="B19" s="201" t="s">
        <v>83</v>
      </c>
      <c r="C19" s="202" t="s">
        <v>84</v>
      </c>
      <c r="D19" s="203" t="s">
        <v>73</v>
      </c>
      <c r="E19" s="204" t="s">
        <v>71</v>
      </c>
      <c r="F19" s="205" t="s">
        <v>73</v>
      </c>
      <c r="G19" s="206"/>
      <c r="H19" s="207"/>
      <c r="I19" s="208" t="s">
        <v>224</v>
      </c>
    </row>
    <row r="20" spans="1:18" ht="15.75" thickBot="1">
      <c r="D20" s="168"/>
      <c r="E20" s="169"/>
      <c r="F20" s="169"/>
      <c r="G20" s="168"/>
      <c r="H20" s="170"/>
    </row>
    <row r="21" spans="1:18" ht="15.75" thickBot="1">
      <c r="B21" s="166" t="s">
        <v>225</v>
      </c>
    </row>
    <row r="22" spans="1:18" ht="16.5" thickBot="1">
      <c r="D22" s="168" t="s">
        <v>62</v>
      </c>
      <c r="E22" s="169"/>
      <c r="F22" s="169"/>
      <c r="G22" s="168" t="s">
        <v>63</v>
      </c>
      <c r="H22" s="170"/>
      <c r="K22" s="231" t="s">
        <v>186</v>
      </c>
      <c r="L22" s="232"/>
      <c r="M22" s="232"/>
      <c r="N22" s="232"/>
      <c r="O22" s="233"/>
    </row>
    <row r="23" spans="1:18" ht="36.75" thickBot="1">
      <c r="B23" s="171" t="s">
        <v>64</v>
      </c>
      <c r="C23" s="209" t="s">
        <v>65</v>
      </c>
      <c r="D23" s="209" t="s">
        <v>66</v>
      </c>
      <c r="E23" s="210" t="s">
        <v>67</v>
      </c>
      <c r="F23" s="211" t="s">
        <v>185</v>
      </c>
      <c r="G23" s="176" t="s">
        <v>68</v>
      </c>
      <c r="H23" s="212" t="s">
        <v>69</v>
      </c>
      <c r="I23" s="176" t="s">
        <v>1</v>
      </c>
      <c r="J23" s="152"/>
      <c r="K23" s="234" t="s">
        <v>184</v>
      </c>
      <c r="L23" s="235" t="s">
        <v>183</v>
      </c>
      <c r="M23" s="235" t="s">
        <v>182</v>
      </c>
      <c r="N23" s="235" t="s">
        <v>181</v>
      </c>
      <c r="O23" s="236" t="s">
        <v>180</v>
      </c>
    </row>
    <row r="24" spans="1:18" ht="15.75" thickBot="1">
      <c r="B24" s="213"/>
      <c r="C24" s="214"/>
      <c r="D24" s="214"/>
      <c r="E24" s="215"/>
      <c r="F24" s="179" t="s">
        <v>237</v>
      </c>
      <c r="G24" s="214"/>
      <c r="H24" s="214"/>
      <c r="I24" s="175"/>
      <c r="J24" s="152"/>
      <c r="K24" s="237"/>
      <c r="L24" s="237"/>
      <c r="M24" s="237"/>
      <c r="N24" s="237"/>
      <c r="O24" s="237"/>
    </row>
    <row r="25" spans="1:18" ht="15.75" thickBot="1">
      <c r="B25" s="216" t="s">
        <v>179</v>
      </c>
      <c r="C25" s="217"/>
      <c r="D25" s="217"/>
      <c r="E25" s="217"/>
      <c r="F25" s="217"/>
      <c r="G25" s="169"/>
      <c r="H25" s="169"/>
      <c r="I25" s="218"/>
      <c r="K25" s="238"/>
      <c r="L25" s="238"/>
      <c r="M25" s="238"/>
      <c r="N25" s="238"/>
      <c r="O25" s="238"/>
    </row>
    <row r="26" spans="1:18" ht="39">
      <c r="B26" s="181" t="s">
        <v>85</v>
      </c>
      <c r="C26" s="182" t="s">
        <v>178</v>
      </c>
      <c r="D26" s="219" t="s">
        <v>71</v>
      </c>
      <c r="E26" s="184" t="s">
        <v>72</v>
      </c>
      <c r="F26" s="185" t="s">
        <v>73</v>
      </c>
      <c r="G26" s="186">
        <v>41852</v>
      </c>
      <c r="H26" s="187">
        <v>2958465</v>
      </c>
      <c r="I26" s="185" t="s">
        <v>202</v>
      </c>
      <c r="K26" s="239" t="s">
        <v>168</v>
      </c>
      <c r="L26" s="239" t="s">
        <v>168</v>
      </c>
      <c r="M26" s="239" t="s">
        <v>168</v>
      </c>
      <c r="N26" s="239" t="s">
        <v>168</v>
      </c>
      <c r="O26" s="240" t="s">
        <v>168</v>
      </c>
    </row>
    <row r="27" spans="1:18" ht="39">
      <c r="B27" s="189" t="s">
        <v>163</v>
      </c>
      <c r="C27" s="190" t="s">
        <v>177</v>
      </c>
      <c r="D27" s="191" t="s">
        <v>71</v>
      </c>
      <c r="E27" s="192" t="s">
        <v>72</v>
      </c>
      <c r="F27" s="220" t="s">
        <v>72</v>
      </c>
      <c r="G27" s="194">
        <v>41852</v>
      </c>
      <c r="H27" s="195">
        <v>2958465</v>
      </c>
      <c r="I27" s="193" t="s">
        <v>202</v>
      </c>
      <c r="K27" s="241" t="s">
        <v>168</v>
      </c>
      <c r="L27" s="241" t="s">
        <v>168</v>
      </c>
      <c r="M27" s="241" t="s">
        <v>168</v>
      </c>
      <c r="N27" s="241" t="s">
        <v>168</v>
      </c>
      <c r="O27" s="242" t="s">
        <v>168</v>
      </c>
    </row>
    <row r="28" spans="1:18" ht="39.75" thickBot="1">
      <c r="B28" s="201" t="s">
        <v>86</v>
      </c>
      <c r="C28" s="202" t="s">
        <v>203</v>
      </c>
      <c r="D28" s="221" t="s">
        <v>71</v>
      </c>
      <c r="E28" s="204" t="s">
        <v>72</v>
      </c>
      <c r="F28" s="205" t="s">
        <v>73</v>
      </c>
      <c r="G28" s="206">
        <v>41852</v>
      </c>
      <c r="H28" s="222">
        <v>2958465</v>
      </c>
      <c r="I28" s="205" t="s">
        <v>202</v>
      </c>
      <c r="K28" s="243" t="s">
        <v>168</v>
      </c>
      <c r="L28" s="243" t="s">
        <v>168</v>
      </c>
      <c r="M28" s="243" t="s">
        <v>168</v>
      </c>
      <c r="N28" s="243" t="s">
        <v>168</v>
      </c>
      <c r="O28" s="244" t="s">
        <v>168</v>
      </c>
    </row>
    <row r="29" spans="1:18" ht="15.75" thickBot="1">
      <c r="B29" s="216" t="s">
        <v>176</v>
      </c>
      <c r="C29" s="217"/>
      <c r="D29" s="217"/>
      <c r="E29" s="217"/>
      <c r="F29" s="217"/>
      <c r="G29" s="169"/>
      <c r="I29" s="217"/>
      <c r="K29" s="245"/>
      <c r="L29" s="245"/>
      <c r="M29" s="245"/>
      <c r="N29" s="245"/>
      <c r="O29" s="245"/>
    </row>
    <row r="30" spans="1:18" ht="39">
      <c r="A30" t="str">
        <f>"                &lt;xs:enumeration value="""&amp;B30&amp;""" /&gt;"</f>
        <v xml:space="preserve">                &lt;xs:enumeration value="BA613-4-SB---0" /&gt;</v>
      </c>
      <c r="B30" s="458" t="s">
        <v>87</v>
      </c>
      <c r="C30" s="459" t="s">
        <v>175</v>
      </c>
      <c r="D30" s="460" t="s">
        <v>71</v>
      </c>
      <c r="E30" s="461" t="s">
        <v>72</v>
      </c>
      <c r="F30" s="462" t="s">
        <v>73</v>
      </c>
      <c r="G30" s="463">
        <v>41852</v>
      </c>
      <c r="H30" s="464">
        <v>2958465</v>
      </c>
      <c r="I30" s="465" t="s">
        <v>88</v>
      </c>
      <c r="J30" s="151">
        <v>0</v>
      </c>
      <c r="K30" s="239" t="s">
        <v>168</v>
      </c>
      <c r="L30" s="239" t="s">
        <v>168</v>
      </c>
      <c r="M30" s="246"/>
      <c r="N30" s="239" t="s">
        <v>168</v>
      </c>
      <c r="O30" s="247"/>
    </row>
    <row r="31" spans="1:18" ht="39">
      <c r="A31" t="str">
        <f t="shared" ref="A31:A44" si="0">"                &lt;xs:enumeration value="""&amp;B31&amp;""" /&gt;"</f>
        <v xml:space="preserve">                &lt;xs:enumeration value="BA613-4------0" /&gt;</v>
      </c>
      <c r="B31" s="466" t="s">
        <v>89</v>
      </c>
      <c r="C31" s="467" t="s">
        <v>174</v>
      </c>
      <c r="D31" s="468" t="s">
        <v>71</v>
      </c>
      <c r="E31" s="469" t="s">
        <v>72</v>
      </c>
      <c r="F31" s="470" t="s">
        <v>73</v>
      </c>
      <c r="G31" s="471">
        <v>41852</v>
      </c>
      <c r="H31" s="472">
        <v>2958465</v>
      </c>
      <c r="I31" s="473" t="s">
        <v>88</v>
      </c>
      <c r="J31" s="151">
        <v>0</v>
      </c>
      <c r="K31" s="241" t="s">
        <v>168</v>
      </c>
      <c r="L31" s="241" t="s">
        <v>168</v>
      </c>
      <c r="M31" s="241" t="s">
        <v>168</v>
      </c>
      <c r="N31" s="241" t="s">
        <v>168</v>
      </c>
      <c r="O31" s="242" t="s">
        <v>168</v>
      </c>
    </row>
    <row r="32" spans="1:18" ht="51.75">
      <c r="A32" t="str">
        <f t="shared" si="0"/>
        <v xml:space="preserve">                &lt;xs:enumeration value="BA6111-SB--RED" /&gt;</v>
      </c>
      <c r="B32" s="466" t="s">
        <v>173</v>
      </c>
      <c r="C32" s="467" t="s">
        <v>226</v>
      </c>
      <c r="D32" s="474" t="s">
        <v>71</v>
      </c>
      <c r="E32" s="469" t="s">
        <v>72</v>
      </c>
      <c r="F32" s="470" t="s">
        <v>72</v>
      </c>
      <c r="G32" s="471">
        <v>41852</v>
      </c>
      <c r="H32" s="472">
        <v>2958465</v>
      </c>
      <c r="I32" s="473" t="s">
        <v>204</v>
      </c>
      <c r="J32" s="151">
        <f>J11</f>
        <v>2.2239</v>
      </c>
      <c r="K32" s="241" t="s">
        <v>168</v>
      </c>
      <c r="L32" s="241" t="s">
        <v>168</v>
      </c>
      <c r="M32" s="248"/>
      <c r="N32" s="241" t="s">
        <v>168</v>
      </c>
      <c r="O32" s="249"/>
      <c r="R32" s="151" t="s">
        <v>227</v>
      </c>
    </row>
    <row r="33" spans="1:18" ht="51.75">
      <c r="A33" t="str">
        <f t="shared" si="0"/>
        <v xml:space="preserve">                &lt;xs:enumeration value="BA6111-----RED" /&gt;</v>
      </c>
      <c r="B33" s="475" t="s">
        <v>172</v>
      </c>
      <c r="C33" s="476" t="s">
        <v>238</v>
      </c>
      <c r="D33" s="477" t="s">
        <v>71</v>
      </c>
      <c r="E33" s="478" t="s">
        <v>72</v>
      </c>
      <c r="F33" s="479" t="s">
        <v>72</v>
      </c>
      <c r="G33" s="480">
        <v>41852</v>
      </c>
      <c r="H33" s="481">
        <v>2958465</v>
      </c>
      <c r="I33" s="482" t="s">
        <v>205</v>
      </c>
      <c r="K33" s="241" t="s">
        <v>168</v>
      </c>
      <c r="L33" s="241" t="s">
        <v>168</v>
      </c>
      <c r="M33" s="241" t="s">
        <v>168</v>
      </c>
      <c r="N33" s="241" t="s">
        <v>168</v>
      </c>
      <c r="O33" s="242" t="s">
        <v>168</v>
      </c>
      <c r="Q33" s="162">
        <v>0.15</v>
      </c>
      <c r="R33" s="163">
        <f>J9*15%</f>
        <v>0.95309999999999995</v>
      </c>
    </row>
    <row r="34" spans="1:18" ht="64.5">
      <c r="A34" t="str">
        <f t="shared" si="0"/>
        <v xml:space="preserve">                &lt;xs:enumeration value="BA6421-----100" /&gt;</v>
      </c>
      <c r="B34" s="223" t="s">
        <v>90</v>
      </c>
      <c r="C34" s="107" t="s">
        <v>171</v>
      </c>
      <c r="D34" s="226" t="s">
        <v>71</v>
      </c>
      <c r="E34" s="224" t="s">
        <v>72</v>
      </c>
      <c r="F34" s="193" t="s">
        <v>73</v>
      </c>
      <c r="G34" s="194">
        <v>41852</v>
      </c>
      <c r="H34" s="195">
        <v>2958465</v>
      </c>
      <c r="I34" s="225" t="s">
        <v>206</v>
      </c>
      <c r="J34" s="151">
        <f>J9</f>
        <v>6.3540000000000001</v>
      </c>
      <c r="K34" s="241" t="s">
        <v>168</v>
      </c>
      <c r="L34" s="241" t="s">
        <v>168</v>
      </c>
      <c r="M34" s="248"/>
      <c r="N34" s="248"/>
      <c r="O34" s="249"/>
      <c r="Q34" s="162">
        <v>0.2</v>
      </c>
      <c r="R34" s="163">
        <f>J10*20%</f>
        <v>1.2708000000000002</v>
      </c>
    </row>
    <row r="35" spans="1:18" ht="39">
      <c r="A35" t="str">
        <f t="shared" si="0"/>
        <v xml:space="preserve">                &lt;xs:enumeration value="BA6422------15" /&gt;</v>
      </c>
      <c r="B35" s="189" t="s">
        <v>91</v>
      </c>
      <c r="C35" s="190" t="s">
        <v>170</v>
      </c>
      <c r="D35" s="191" t="s">
        <v>71</v>
      </c>
      <c r="E35" s="192" t="s">
        <v>72</v>
      </c>
      <c r="F35" s="193" t="s">
        <v>73</v>
      </c>
      <c r="G35" s="194">
        <v>41852</v>
      </c>
      <c r="H35" s="195">
        <v>2958465</v>
      </c>
      <c r="I35" s="192"/>
      <c r="J35" s="151">
        <f>J9*15%</f>
        <v>0.95309999999999995</v>
      </c>
      <c r="K35" s="241" t="s">
        <v>168</v>
      </c>
      <c r="L35" s="241" t="s">
        <v>168</v>
      </c>
      <c r="M35" s="248"/>
      <c r="N35" s="248"/>
      <c r="O35" s="249"/>
      <c r="Q35" s="151">
        <v>0</v>
      </c>
      <c r="R35" s="163">
        <v>0</v>
      </c>
    </row>
    <row r="36" spans="1:18" ht="77.25">
      <c r="A36" t="str">
        <f t="shared" si="0"/>
        <v xml:space="preserve">                &lt;xs:enumeration value="BA6423-------0" /&gt;</v>
      </c>
      <c r="B36" s="189" t="s">
        <v>92</v>
      </c>
      <c r="C36" s="190" t="s">
        <v>207</v>
      </c>
      <c r="D36" s="199" t="s">
        <v>71</v>
      </c>
      <c r="E36" s="192" t="s">
        <v>72</v>
      </c>
      <c r="F36" s="193" t="s">
        <v>73</v>
      </c>
      <c r="G36" s="194">
        <v>41852</v>
      </c>
      <c r="H36" s="195">
        <v>2958465</v>
      </c>
      <c r="I36" s="192"/>
      <c r="J36" s="151">
        <v>0</v>
      </c>
      <c r="K36" s="241" t="s">
        <v>168</v>
      </c>
      <c r="L36" s="241" t="s">
        <v>168</v>
      </c>
      <c r="M36" s="248"/>
      <c r="N36" s="248"/>
      <c r="O36" s="249"/>
      <c r="Q36" s="151">
        <v>0.05</v>
      </c>
      <c r="R36" s="163">
        <v>0.05</v>
      </c>
    </row>
    <row r="37" spans="1:18" ht="39">
      <c r="A37" t="str">
        <f t="shared" si="0"/>
        <v xml:space="preserve">                &lt;xs:enumeration value="BA6424a----005" /&gt;</v>
      </c>
      <c r="B37" s="189" t="s">
        <v>93</v>
      </c>
      <c r="C37" s="190" t="s">
        <v>239</v>
      </c>
      <c r="D37" s="227" t="s">
        <v>71</v>
      </c>
      <c r="E37" s="228" t="s">
        <v>72</v>
      </c>
      <c r="F37" s="193" t="s">
        <v>73</v>
      </c>
      <c r="G37" s="194">
        <v>41852</v>
      </c>
      <c r="H37" s="195">
        <v>2958465</v>
      </c>
      <c r="I37" s="228"/>
      <c r="J37" s="151">
        <v>0.05</v>
      </c>
      <c r="K37" s="241" t="s">
        <v>168</v>
      </c>
      <c r="L37" s="241" t="s">
        <v>168</v>
      </c>
      <c r="M37" s="248"/>
      <c r="N37" s="248"/>
      <c r="O37" s="249"/>
      <c r="Q37" s="151">
        <v>0.1</v>
      </c>
      <c r="R37" s="163">
        <v>0.1</v>
      </c>
    </row>
    <row r="38" spans="1:18" ht="39">
      <c r="A38" t="str">
        <f t="shared" si="0"/>
        <v xml:space="preserve">                &lt;xs:enumeration value="BA6424b----010" /&gt;</v>
      </c>
      <c r="B38" s="189" t="s">
        <v>94</v>
      </c>
      <c r="C38" s="190" t="s">
        <v>240</v>
      </c>
      <c r="D38" s="227" t="s">
        <v>71</v>
      </c>
      <c r="E38" s="228" t="s">
        <v>72</v>
      </c>
      <c r="F38" s="193" t="s">
        <v>73</v>
      </c>
      <c r="G38" s="194">
        <v>41852</v>
      </c>
      <c r="H38" s="195">
        <v>2958465</v>
      </c>
      <c r="I38" s="228"/>
      <c r="J38" s="151">
        <v>0.1</v>
      </c>
      <c r="K38" s="241" t="s">
        <v>168</v>
      </c>
      <c r="L38" s="241" t="s">
        <v>168</v>
      </c>
      <c r="M38" s="248"/>
      <c r="N38" s="248"/>
      <c r="O38" s="249"/>
    </row>
    <row r="39" spans="1:18" ht="36.75">
      <c r="A39" t="str">
        <f t="shared" si="0"/>
        <v xml:space="preserve">                &lt;xs:enumeration value="BA652-------20" /&gt;</v>
      </c>
      <c r="B39" s="189" t="s">
        <v>95</v>
      </c>
      <c r="C39" s="229" t="s">
        <v>208</v>
      </c>
      <c r="D39" s="191" t="s">
        <v>71</v>
      </c>
      <c r="E39" s="228" t="s">
        <v>72</v>
      </c>
      <c r="F39" s="193" t="s">
        <v>73</v>
      </c>
      <c r="G39" s="194">
        <v>41852</v>
      </c>
      <c r="H39" s="195">
        <v>2958465</v>
      </c>
      <c r="I39" s="228"/>
      <c r="J39" s="151">
        <f>J9*20%</f>
        <v>1.2708000000000002</v>
      </c>
      <c r="K39" s="248"/>
      <c r="L39" s="248"/>
      <c r="M39" s="248"/>
      <c r="N39" s="248"/>
      <c r="O39" s="242" t="s">
        <v>168</v>
      </c>
    </row>
    <row r="40" spans="1:18" ht="120.75">
      <c r="A40" t="str">
        <f t="shared" si="0"/>
        <v xml:space="preserve">                &lt;xs:enumeration value="BA10331--INDIV" /&gt;</v>
      </c>
      <c r="B40" s="189" t="s">
        <v>96</v>
      </c>
      <c r="C40" s="229" t="s">
        <v>209</v>
      </c>
      <c r="D40" s="191" t="s">
        <v>71</v>
      </c>
      <c r="E40" s="228" t="s">
        <v>72</v>
      </c>
      <c r="F40" s="193" t="s">
        <v>73</v>
      </c>
      <c r="G40" s="194">
        <v>41852</v>
      </c>
      <c r="H40" s="195">
        <v>43465</v>
      </c>
      <c r="I40" s="228"/>
      <c r="K40" s="248"/>
      <c r="L40" s="241" t="s">
        <v>168</v>
      </c>
      <c r="M40" s="248"/>
      <c r="N40" s="248"/>
      <c r="O40" s="249"/>
    </row>
    <row r="41" spans="1:18" ht="133.5">
      <c r="A41" t="str">
        <f t="shared" si="0"/>
        <v xml:space="preserve">                &lt;xs:enumeration value="BA10332--INDIV" /&gt;</v>
      </c>
      <c r="B41" s="189" t="s">
        <v>97</v>
      </c>
      <c r="C41" s="190" t="s">
        <v>169</v>
      </c>
      <c r="D41" s="191" t="s">
        <v>71</v>
      </c>
      <c r="E41" s="228" t="s">
        <v>72</v>
      </c>
      <c r="F41" s="193" t="s">
        <v>73</v>
      </c>
      <c r="G41" s="194">
        <v>41852</v>
      </c>
      <c r="H41" s="195">
        <v>43465</v>
      </c>
      <c r="I41" s="228"/>
      <c r="K41" s="248"/>
      <c r="L41" s="248"/>
      <c r="M41" s="241" t="s">
        <v>168</v>
      </c>
      <c r="N41" s="248"/>
      <c r="O41" s="249"/>
    </row>
    <row r="42" spans="1:18" ht="77.25">
      <c r="A42" t="str">
        <f t="shared" si="0"/>
        <v xml:space="preserve">                &lt;xs:enumeration value="BA10342----100" /&gt;</v>
      </c>
      <c r="B42" s="189" t="s">
        <v>98</v>
      </c>
      <c r="C42" s="190" t="s">
        <v>210</v>
      </c>
      <c r="D42" s="191" t="s">
        <v>71</v>
      </c>
      <c r="E42" s="228" t="s">
        <v>72</v>
      </c>
      <c r="F42" s="193" t="s">
        <v>73</v>
      </c>
      <c r="G42" s="194">
        <v>41852</v>
      </c>
      <c r="H42" s="195">
        <v>43465</v>
      </c>
      <c r="I42" s="228"/>
      <c r="J42" s="151">
        <f>J9</f>
        <v>6.3540000000000001</v>
      </c>
      <c r="K42" s="248"/>
      <c r="L42" s="248"/>
      <c r="M42" s="248"/>
      <c r="N42" s="241" t="s">
        <v>168</v>
      </c>
      <c r="O42" s="249"/>
    </row>
    <row r="43" spans="1:18" ht="102.75">
      <c r="A43" t="str">
        <f t="shared" si="0"/>
        <v xml:space="preserve">                &lt;xs:enumeration value="BA10342-----20" /&gt;</v>
      </c>
      <c r="B43" s="189" t="s">
        <v>99</v>
      </c>
      <c r="C43" s="190" t="s">
        <v>211</v>
      </c>
      <c r="D43" s="191" t="s">
        <v>71</v>
      </c>
      <c r="E43" s="228" t="s">
        <v>72</v>
      </c>
      <c r="F43" s="193" t="s">
        <v>73</v>
      </c>
      <c r="G43" s="194">
        <v>41852</v>
      </c>
      <c r="H43" s="195">
        <v>43465</v>
      </c>
      <c r="I43" s="228"/>
      <c r="J43" s="151">
        <f>J9*20%</f>
        <v>1.2708000000000002</v>
      </c>
      <c r="K43" s="248"/>
      <c r="L43" s="248"/>
      <c r="M43" s="248"/>
      <c r="N43" s="241" t="s">
        <v>168</v>
      </c>
      <c r="O43" s="249"/>
    </row>
    <row r="44" spans="1:18" ht="154.5" thickBot="1">
      <c r="A44" t="str">
        <f t="shared" si="0"/>
        <v xml:space="preserve">                &lt;xs:enumeration value="BA10342--INDIV" /&gt;</v>
      </c>
      <c r="B44" s="189" t="s">
        <v>100</v>
      </c>
      <c r="C44" s="190" t="s">
        <v>212</v>
      </c>
      <c r="D44" s="221" t="s">
        <v>71</v>
      </c>
      <c r="E44" s="230" t="s">
        <v>72</v>
      </c>
      <c r="F44" s="205" t="s">
        <v>73</v>
      </c>
      <c r="G44" s="194">
        <v>41852</v>
      </c>
      <c r="H44" s="195">
        <v>43465</v>
      </c>
      <c r="I44" s="228"/>
      <c r="J44" s="252"/>
      <c r="K44" s="250"/>
      <c r="L44" s="250"/>
      <c r="M44" s="250"/>
      <c r="N44" s="243" t="s">
        <v>168</v>
      </c>
      <c r="O44" s="251"/>
    </row>
  </sheetData>
  <sheetProtection sheet="1" objects="1" scenarios="1"/>
  <pageMargins left="0.7" right="0.7" top="0.78740157499999996" bottom="0.78740157499999996"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AK105"/>
  <sheetViews>
    <sheetView workbookViewId="0">
      <selection activeCell="F15" sqref="F15"/>
    </sheetView>
  </sheetViews>
  <sheetFormatPr baseColWidth="10" defaultColWidth="11" defaultRowHeight="12.75"/>
  <cols>
    <col min="1" max="4" width="12.28515625" style="41" customWidth="1"/>
    <col min="5" max="5" width="18.140625" style="41" bestFit="1" customWidth="1"/>
    <col min="6" max="13" width="12.28515625" style="41" customWidth="1"/>
    <col min="14" max="14" width="12.7109375" style="41" bestFit="1" customWidth="1"/>
    <col min="15" max="17" width="12.28515625" style="41" customWidth="1"/>
    <col min="18" max="22" width="11" style="41"/>
    <col min="23" max="16384" width="11" style="38"/>
  </cols>
  <sheetData>
    <row r="1" spans="1:15" ht="15.75">
      <c r="A1" s="96" t="s">
        <v>198</v>
      </c>
    </row>
    <row r="3" spans="1:15">
      <c r="A3" s="42" t="s">
        <v>199</v>
      </c>
    </row>
    <row r="4" spans="1:15">
      <c r="A4" s="43" t="s">
        <v>151</v>
      </c>
    </row>
    <row r="5" spans="1:15">
      <c r="A5" s="44" t="s">
        <v>152</v>
      </c>
    </row>
    <row r="6" spans="1:15">
      <c r="A6" s="44" t="s">
        <v>153</v>
      </c>
    </row>
    <row r="7" spans="1:15">
      <c r="A7" s="44" t="s">
        <v>154</v>
      </c>
    </row>
    <row r="8" spans="1:15">
      <c r="A8" s="44" t="s">
        <v>200</v>
      </c>
    </row>
    <row r="10" spans="1:15">
      <c r="A10" s="43" t="s">
        <v>18</v>
      </c>
      <c r="B10" s="43" t="s">
        <v>20</v>
      </c>
      <c r="D10" s="45">
        <v>6.3540000000000001</v>
      </c>
      <c r="E10" s="43" t="s">
        <v>3</v>
      </c>
      <c r="F10" s="45"/>
      <c r="G10" s="43" t="s">
        <v>21</v>
      </c>
      <c r="I10" s="46">
        <f>D10*15%</f>
        <v>0.95309999999999995</v>
      </c>
      <c r="J10" s="43" t="s">
        <v>3</v>
      </c>
      <c r="K10" s="46"/>
    </row>
    <row r="12" spans="1:15">
      <c r="A12" s="43" t="s">
        <v>131</v>
      </c>
      <c r="D12" s="38"/>
      <c r="E12" s="38"/>
      <c r="F12" s="126">
        <v>1000000</v>
      </c>
      <c r="G12" s="43" t="s">
        <v>23</v>
      </c>
    </row>
    <row r="13" spans="1:15">
      <c r="A13" s="43" t="s">
        <v>104</v>
      </c>
      <c r="F13" s="47"/>
      <c r="G13" s="43"/>
    </row>
    <row r="14" spans="1:15">
      <c r="A14" s="43" t="s">
        <v>132</v>
      </c>
      <c r="F14" s="36">
        <v>50000</v>
      </c>
      <c r="G14" s="43" t="s">
        <v>4</v>
      </c>
      <c r="J14" s="43" t="s">
        <v>41</v>
      </c>
      <c r="N14" s="48">
        <f>(($F$14/I10%)+F12)</f>
        <v>6246039.2403735183</v>
      </c>
      <c r="O14" s="41" t="s">
        <v>23</v>
      </c>
    </row>
    <row r="15" spans="1:15">
      <c r="A15" s="43" t="s">
        <v>133</v>
      </c>
      <c r="F15" s="36">
        <v>0.1</v>
      </c>
      <c r="G15" s="41" t="s">
        <v>3</v>
      </c>
      <c r="J15" s="43" t="s">
        <v>42</v>
      </c>
      <c r="N15" s="48">
        <f>(($F$14/F15%)+F12)</f>
        <v>51000000</v>
      </c>
      <c r="O15" s="41" t="s">
        <v>23</v>
      </c>
    </row>
    <row r="16" spans="1:15">
      <c r="A16" s="43"/>
      <c r="J16" s="43"/>
      <c r="N16" s="48"/>
    </row>
    <row r="17" spans="1:37">
      <c r="A17" s="43" t="s">
        <v>19</v>
      </c>
      <c r="D17" s="47">
        <f>SUM(F20:Q20)</f>
        <v>120000000</v>
      </c>
      <c r="E17" s="43" t="s">
        <v>22</v>
      </c>
      <c r="F17" s="38"/>
    </row>
    <row r="18" spans="1:37" ht="13.5" thickBot="1">
      <c r="F18" s="43" t="s">
        <v>55</v>
      </c>
    </row>
    <row r="19" spans="1:37" ht="13.5" thickBot="1">
      <c r="A19" s="43" t="s">
        <v>54</v>
      </c>
      <c r="F19" s="49" t="s">
        <v>26</v>
      </c>
      <c r="G19" s="50" t="s">
        <v>27</v>
      </c>
      <c r="H19" s="50" t="s">
        <v>28</v>
      </c>
      <c r="I19" s="50" t="s">
        <v>29</v>
      </c>
      <c r="J19" s="50" t="s">
        <v>30</v>
      </c>
      <c r="K19" s="50" t="s">
        <v>31</v>
      </c>
      <c r="L19" s="50" t="s">
        <v>32</v>
      </c>
      <c r="M19" s="50" t="s">
        <v>33</v>
      </c>
      <c r="N19" s="50" t="s">
        <v>34</v>
      </c>
      <c r="O19" s="50" t="s">
        <v>35</v>
      </c>
      <c r="P19" s="50" t="s">
        <v>36</v>
      </c>
      <c r="Q19" s="51" t="s">
        <v>37</v>
      </c>
    </row>
    <row r="20" spans="1:37" ht="13.5" thickBot="1">
      <c r="A20" s="52" t="s">
        <v>24</v>
      </c>
      <c r="B20" s="52"/>
      <c r="C20" s="53" t="s">
        <v>38</v>
      </c>
      <c r="D20" s="54" t="s">
        <v>39</v>
      </c>
      <c r="E20" s="52" t="s">
        <v>59</v>
      </c>
      <c r="F20" s="37">
        <v>10000000</v>
      </c>
      <c r="G20" s="35">
        <v>10000000</v>
      </c>
      <c r="H20" s="35">
        <v>10000000</v>
      </c>
      <c r="I20" s="35">
        <v>10000000</v>
      </c>
      <c r="J20" s="35">
        <v>10000000</v>
      </c>
      <c r="K20" s="35">
        <v>10000000</v>
      </c>
      <c r="L20" s="35">
        <v>10000000</v>
      </c>
      <c r="M20" s="35">
        <v>10000000</v>
      </c>
      <c r="N20" s="35">
        <v>10000000</v>
      </c>
      <c r="O20" s="35">
        <v>10000000</v>
      </c>
      <c r="P20" s="35">
        <v>10000000</v>
      </c>
      <c r="Q20" s="95">
        <v>10000000</v>
      </c>
      <c r="W20" s="39"/>
      <c r="AD20" s="39"/>
      <c r="AH20" s="39"/>
      <c r="AK20" s="39"/>
    </row>
    <row r="21" spans="1:37">
      <c r="A21" s="55" t="s">
        <v>6</v>
      </c>
      <c r="B21" s="56"/>
      <c r="C21" s="75">
        <f>IF(D17&gt;F12,F12,D17)</f>
        <v>1000000</v>
      </c>
      <c r="D21" s="58">
        <f>C21*D10/100</f>
        <v>63540</v>
      </c>
      <c r="E21" s="127" t="s">
        <v>90</v>
      </c>
      <c r="F21" s="59">
        <f>MIN($F$20,$C$21)</f>
        <v>1000000</v>
      </c>
      <c r="G21" s="60">
        <f>MIN(G$20,$C$21-SUM($F$21:F21))</f>
        <v>0</v>
      </c>
      <c r="H21" s="60">
        <f>MIN(H$20,$C$21-SUM($F$21:G21))</f>
        <v>0</v>
      </c>
      <c r="I21" s="60">
        <f>MIN(I$20,$C$21-SUM($F$21:H21))</f>
        <v>0</v>
      </c>
      <c r="J21" s="60">
        <f>MIN(J$20,$C$21-SUM($F$21:I21))</f>
        <v>0</v>
      </c>
      <c r="K21" s="60">
        <f>MIN(K$20,$C$21-SUM($F$21:J21))</f>
        <v>0</v>
      </c>
      <c r="L21" s="60">
        <f>MIN(L$20,$C$21-SUM($F$21:K21))</f>
        <v>0</v>
      </c>
      <c r="M21" s="60">
        <f>MIN(M$20,$C$21-SUM($F$21:L21))</f>
        <v>0</v>
      </c>
      <c r="N21" s="60">
        <f>MIN(N$20,$C$21-SUM($F$21:M21))</f>
        <v>0</v>
      </c>
      <c r="O21" s="60">
        <f>MIN(O$20,$C$21-SUM($F$21:N21))</f>
        <v>0</v>
      </c>
      <c r="P21" s="60">
        <f>MIN(P$20,$C$21-SUM($F$21:O21))</f>
        <v>0</v>
      </c>
      <c r="Q21" s="61">
        <f>MIN(Q$20,$C$21-SUM($F$21:P21))</f>
        <v>0</v>
      </c>
      <c r="R21" s="79"/>
    </row>
    <row r="22" spans="1:37">
      <c r="A22" s="62" t="s">
        <v>7</v>
      </c>
      <c r="B22" s="63"/>
      <c r="C22" s="57">
        <f>MIN(N14-F12,D17-C21)</f>
        <v>5246039.2403735183</v>
      </c>
      <c r="D22" s="64">
        <f>C22*I10/100</f>
        <v>50000</v>
      </c>
      <c r="E22" s="128" t="s">
        <v>91</v>
      </c>
      <c r="F22" s="59">
        <f>MIN($C$22,MAX(0,F20-F21))</f>
        <v>5246039.2403735183</v>
      </c>
      <c r="G22" s="60">
        <f>MIN($C$22-SUM($F$22:F22),MAX(0,G20-G21))</f>
        <v>0</v>
      </c>
      <c r="H22" s="60">
        <f>MIN($C$22-SUM($F$22:G22),MAX(0,H20-H21))</f>
        <v>0</v>
      </c>
      <c r="I22" s="60">
        <f>MIN($C$22-SUM($F$22:H22),MAX(0,I20-I21))</f>
        <v>0</v>
      </c>
      <c r="J22" s="60">
        <f>MIN($C$22-SUM($F$22:I22),MAX(0,J20-J21))</f>
        <v>0</v>
      </c>
      <c r="K22" s="60">
        <f>MIN($C$22-SUM($F$22:J22),MAX(0,K20-K21))</f>
        <v>0</v>
      </c>
      <c r="L22" s="60">
        <f>MIN($C$22-SUM($F$22:K22),MAX(0,L20-L21))</f>
        <v>0</v>
      </c>
      <c r="M22" s="60">
        <f>MIN($C$22-SUM($F$22:L22),MAX(0,M20-M21))</f>
        <v>0</v>
      </c>
      <c r="N22" s="60">
        <f>MIN($C$22-SUM($F$22:M22),MAX(0,N20-N21))</f>
        <v>0</v>
      </c>
      <c r="O22" s="60">
        <f>MIN($C$22-SUM($F$22:N22),MAX(0,O20-O21))</f>
        <v>0</v>
      </c>
      <c r="P22" s="60">
        <f>MIN($C$22-SUM($F$22:O22),MAX(0,P20-P21))</f>
        <v>0</v>
      </c>
      <c r="Q22" s="61">
        <f>MIN($C$22-SUM($F$22:P22),MAX(0,Q20-Q21))</f>
        <v>0</v>
      </c>
      <c r="R22" s="79"/>
    </row>
    <row r="23" spans="1:37">
      <c r="A23" s="62" t="s">
        <v>8</v>
      </c>
      <c r="B23" s="63"/>
      <c r="C23" s="57">
        <f>MAX(0,MIN(N15-N14,D17-C22-C21))</f>
        <v>44753960.759626478</v>
      </c>
      <c r="D23" s="64">
        <f>C23*0%</f>
        <v>0</v>
      </c>
      <c r="E23" s="128" t="s">
        <v>92</v>
      </c>
      <c r="F23" s="59">
        <f>MIN(C23,MAX(0,F20-SUM(F21:F22)))</f>
        <v>3753960.7596264817</v>
      </c>
      <c r="G23" s="60">
        <f>MIN($C23-SUM($F$23:F23),MAX(0,G20-SUM(G21:G22)))</f>
        <v>10000000</v>
      </c>
      <c r="H23" s="60">
        <f>MIN($C23-SUM($F$23:G23),MAX(0,H20-SUM(H21:H22)))</f>
        <v>10000000</v>
      </c>
      <c r="I23" s="60">
        <f>MIN($C23-SUM($F$23:H23),MAX(0,I20-SUM(I21:I22)))</f>
        <v>10000000</v>
      </c>
      <c r="J23" s="60">
        <f>MIN($C23-SUM($F$23:I23),MAX(0,J20-SUM(J21:J22)))</f>
        <v>10000000</v>
      </c>
      <c r="K23" s="60">
        <f>MIN($C23-SUM($F$23:J23),MAX(0,K20-SUM(K21:K22)))</f>
        <v>1000000</v>
      </c>
      <c r="L23" s="60">
        <f>MIN($C23-SUM($F$23:K23),MAX(0,L20-SUM(L21:L22)))</f>
        <v>0</v>
      </c>
      <c r="M23" s="60">
        <f>MIN($C23-SUM($F$23:L23),MAX(0,M20-SUM(M21:M22)))</f>
        <v>0</v>
      </c>
      <c r="N23" s="60">
        <f>MIN($C23-SUM($F$23:M23),MAX(0,N20-SUM(N21:N22)))</f>
        <v>0</v>
      </c>
      <c r="O23" s="60">
        <f>MIN($C23-SUM($F$23:N23),MAX(0,O20-SUM(O21:O22)))</f>
        <v>0</v>
      </c>
      <c r="P23" s="60">
        <f>MIN($C23-SUM($F$23:O23),MAX(0,P20-SUM(P21:P22)))</f>
        <v>0</v>
      </c>
      <c r="Q23" s="61">
        <f>MIN($C23-SUM($F$23:P23),MAX(0,Q20-SUM(Q21:Q22)))</f>
        <v>0</v>
      </c>
      <c r="R23" s="79"/>
    </row>
    <row r="24" spans="1:37">
      <c r="A24" s="62" t="s">
        <v>135</v>
      </c>
      <c r="B24" s="63"/>
      <c r="C24" s="57">
        <f>IF(F15=0.05,MAX(0,D17-N15),0)</f>
        <v>0</v>
      </c>
      <c r="D24" s="64">
        <f>C24*F15/100</f>
        <v>0</v>
      </c>
      <c r="E24" s="128" t="s">
        <v>93</v>
      </c>
      <c r="F24" s="59">
        <f>MIN(C24,MAX(0,F20-SUM(F21:F23)))</f>
        <v>0</v>
      </c>
      <c r="G24" s="60">
        <f>MIN($C24-SUM($F$24:F24),MAX(0,$G20-SUM(G$21:G$23)))</f>
        <v>0</v>
      </c>
      <c r="H24" s="60">
        <f>MIN($C24-SUM($F$24:G24),MAX(0,H20-SUM(H21:H23)))</f>
        <v>0</v>
      </c>
      <c r="I24" s="60">
        <f>MIN($C24-SUM($F$24:H24),MAX(0,I20-SUM(I21:I23)))</f>
        <v>0</v>
      </c>
      <c r="J24" s="60">
        <f>MIN($C24-SUM($F$24:I24),MAX(0,J20-SUM(J21:J23)))</f>
        <v>0</v>
      </c>
      <c r="K24" s="60">
        <f>MIN($C24-SUM($F$24:J24),MAX(0,K20-SUM(K21:K23)))</f>
        <v>0</v>
      </c>
      <c r="L24" s="60">
        <f>MIN($C24-SUM($F$24:K24),MAX(0,L20-SUM(L21:L23)))</f>
        <v>0</v>
      </c>
      <c r="M24" s="60">
        <f>MIN($C24-SUM($F$24:L24),MAX(0,M20-SUM(M21:M23)))</f>
        <v>0</v>
      </c>
      <c r="N24" s="60">
        <f>MIN($C24-SUM($F$24:M24),MAX(0,N20-SUM(N21:N23)))</f>
        <v>0</v>
      </c>
      <c r="O24" s="60">
        <f>MIN($C24-SUM($F$24:N24),MAX(0,O20-SUM(O21:O23)))</f>
        <v>0</v>
      </c>
      <c r="P24" s="60">
        <f>MIN($C24-SUM($F$24:O24),MAX(0,P20-SUM(P21:P23)))</f>
        <v>0</v>
      </c>
      <c r="Q24" s="61">
        <f>MIN($C24-SUM($F$24:P24),MAX(0,Q20-SUM(Q21:Q23)))</f>
        <v>0</v>
      </c>
      <c r="R24" s="79"/>
    </row>
    <row r="25" spans="1:37" ht="13.5" thickBot="1">
      <c r="A25" s="92" t="s">
        <v>134</v>
      </c>
      <c r="B25" s="65"/>
      <c r="C25" s="66">
        <f>IF(F15=0.1,MAX(0,D17-N15),0)</f>
        <v>69000000</v>
      </c>
      <c r="D25" s="67">
        <f>C25*F15/100</f>
        <v>69000</v>
      </c>
      <c r="E25" s="129" t="s">
        <v>94</v>
      </c>
      <c r="F25" s="59">
        <f>MIN(C25,MAX(0,F20-SUM(F21:F23)))</f>
        <v>0</v>
      </c>
      <c r="G25" s="60">
        <f>MIN($C25-SUM($F$25:F25),MAX(0,$G20-SUM(G$21:G$23)))</f>
        <v>0</v>
      </c>
      <c r="H25" s="60">
        <f>MIN($C25-SUM($F$25:G25),MAX(0,$G20-SUM(H$21:H$23)))</f>
        <v>0</v>
      </c>
      <c r="I25" s="60">
        <f>MIN($C25-SUM($F$25:H25),MAX(0,$G20-SUM(I$21:I$23)))</f>
        <v>0</v>
      </c>
      <c r="J25" s="60">
        <f>MIN($C25-SUM($F$25:I25),MAX(0,$G20-SUM(J$21:J$23)))</f>
        <v>0</v>
      </c>
      <c r="K25" s="60">
        <f>MIN($C25-SUM($F$25:J25),MAX(0,$G20-SUM(K$21:K$23)))</f>
        <v>9000000</v>
      </c>
      <c r="L25" s="60">
        <f>MIN($C25-SUM($F$25:K25),MAX(0,$G20-SUM(L$21:L$23)))</f>
        <v>10000000</v>
      </c>
      <c r="M25" s="60">
        <f>MIN($C25-SUM($F$25:L25),MAX(0,$G20-SUM(M$21:M$23)))</f>
        <v>10000000</v>
      </c>
      <c r="N25" s="60">
        <f>MIN($C25-SUM($F$25:M25),MAX(0,$G20-SUM(N$21:N$23)))</f>
        <v>10000000</v>
      </c>
      <c r="O25" s="60">
        <f>MIN($C25-SUM($F$25:N25),MAX(0,$G20-SUM(O$21:O$23)))</f>
        <v>10000000</v>
      </c>
      <c r="P25" s="60">
        <f>MIN($C25-SUM($F$25:O25),MAX(0,$G20-SUM(P$21:P$23)))</f>
        <v>10000000</v>
      </c>
      <c r="Q25" s="61">
        <f>MIN($C25-SUM($F$25:P25),MAX(0,$G20-SUM(Q$21:Q$23)))</f>
        <v>10000000</v>
      </c>
      <c r="R25" s="79"/>
    </row>
    <row r="26" spans="1:37" ht="13.5" thickBot="1">
      <c r="F26" s="68">
        <f>SUM(F21:F25)</f>
        <v>10000000</v>
      </c>
      <c r="G26" s="69">
        <f t="shared" ref="G26:Q26" si="0">SUM(G21:G25)</f>
        <v>10000000</v>
      </c>
      <c r="H26" s="69">
        <f t="shared" si="0"/>
        <v>10000000</v>
      </c>
      <c r="I26" s="69">
        <f t="shared" si="0"/>
        <v>10000000</v>
      </c>
      <c r="J26" s="69">
        <f t="shared" si="0"/>
        <v>10000000</v>
      </c>
      <c r="K26" s="69">
        <f t="shared" si="0"/>
        <v>10000000</v>
      </c>
      <c r="L26" s="69">
        <f t="shared" si="0"/>
        <v>10000000</v>
      </c>
      <c r="M26" s="69">
        <f t="shared" si="0"/>
        <v>10000000</v>
      </c>
      <c r="N26" s="69">
        <f t="shared" si="0"/>
        <v>10000000</v>
      </c>
      <c r="O26" s="69">
        <f t="shared" si="0"/>
        <v>10000000</v>
      </c>
      <c r="P26" s="69">
        <f t="shared" si="0"/>
        <v>10000000</v>
      </c>
      <c r="Q26" s="70">
        <f t="shared" si="0"/>
        <v>10000000</v>
      </c>
    </row>
    <row r="27" spans="1:37" ht="13.5" thickBot="1">
      <c r="A27" s="43" t="s">
        <v>56</v>
      </c>
      <c r="D27" s="71">
        <f>SUM(D21:D24)</f>
        <v>113540</v>
      </c>
      <c r="F27" s="68">
        <f>F21*$D$10/100+F22*$I$10/100+F24*$F$15/100+F25*$F$15/100</f>
        <v>113540</v>
      </c>
      <c r="G27" s="69">
        <f>G21*$D$10/100+G22*$I$10/100+G24*$F$15/100+G25*$F$15/100</f>
        <v>0</v>
      </c>
      <c r="H27" s="69">
        <f t="shared" ref="H27:Q27" si="1">H21*$D$10/100+H22*$I$10/100+H24*$F$15/100+H25*$F$15/100</f>
        <v>0</v>
      </c>
      <c r="I27" s="69">
        <f t="shared" si="1"/>
        <v>0</v>
      </c>
      <c r="J27" s="69">
        <f t="shared" si="1"/>
        <v>0</v>
      </c>
      <c r="K27" s="69">
        <f t="shared" si="1"/>
        <v>9000</v>
      </c>
      <c r="L27" s="69">
        <f t="shared" si="1"/>
        <v>10000</v>
      </c>
      <c r="M27" s="69">
        <f t="shared" si="1"/>
        <v>10000</v>
      </c>
      <c r="N27" s="69">
        <f t="shared" si="1"/>
        <v>10000</v>
      </c>
      <c r="O27" s="69">
        <f t="shared" si="1"/>
        <v>10000</v>
      </c>
      <c r="P27" s="69">
        <f t="shared" si="1"/>
        <v>10000</v>
      </c>
      <c r="Q27" s="70">
        <f t="shared" si="1"/>
        <v>10000</v>
      </c>
    </row>
    <row r="29" spans="1:37">
      <c r="A29" s="42" t="s">
        <v>17</v>
      </c>
    </row>
    <row r="30" spans="1:37">
      <c r="A30" s="43" t="s">
        <v>155</v>
      </c>
    </row>
    <row r="31" spans="1:37">
      <c r="A31" s="43" t="s">
        <v>234</v>
      </c>
    </row>
    <row r="32" spans="1:37">
      <c r="A32" s="43" t="s">
        <v>235</v>
      </c>
    </row>
    <row r="33" spans="1:18">
      <c r="A33" s="43" t="s">
        <v>156</v>
      </c>
    </row>
    <row r="34" spans="1:18">
      <c r="A34" s="43" t="s">
        <v>201</v>
      </c>
    </row>
    <row r="35" spans="1:18">
      <c r="A35" s="43" t="s">
        <v>157</v>
      </c>
    </row>
    <row r="36" spans="1:18">
      <c r="A36" s="43"/>
    </row>
    <row r="37" spans="1:18">
      <c r="A37" s="43" t="s">
        <v>18</v>
      </c>
      <c r="B37" s="43" t="s">
        <v>20</v>
      </c>
      <c r="D37" s="45">
        <f>D10</f>
        <v>6.3540000000000001</v>
      </c>
      <c r="E37" s="43" t="s">
        <v>3</v>
      </c>
      <c r="F37" s="45"/>
      <c r="G37" s="43" t="s">
        <v>21</v>
      </c>
      <c r="I37" s="46">
        <f>D37*15%</f>
        <v>0.95309999999999995</v>
      </c>
      <c r="J37" s="43" t="s">
        <v>3</v>
      </c>
      <c r="K37" s="46"/>
    </row>
    <row r="38" spans="1:18">
      <c r="A38" s="43"/>
      <c r="B38" s="43"/>
      <c r="D38" s="45"/>
      <c r="E38" s="43"/>
      <c r="F38" s="45"/>
      <c r="G38" s="43"/>
      <c r="I38" s="46"/>
      <c r="J38" s="43"/>
      <c r="K38" s="46"/>
    </row>
    <row r="39" spans="1:18">
      <c r="A39" s="43" t="s">
        <v>131</v>
      </c>
      <c r="F39" s="126">
        <v>1000000</v>
      </c>
      <c r="G39" s="43" t="s">
        <v>23</v>
      </c>
    </row>
    <row r="40" spans="1:18">
      <c r="A40" s="43" t="s">
        <v>104</v>
      </c>
      <c r="I40" s="46"/>
      <c r="J40" s="43" t="s">
        <v>41</v>
      </c>
      <c r="N40" s="48">
        <f>(($F$41/$I$37%)+$F$39)</f>
        <v>1104920.7848074704</v>
      </c>
      <c r="O40" s="41" t="s">
        <v>23</v>
      </c>
    </row>
    <row r="41" spans="1:18">
      <c r="A41" s="43" t="s">
        <v>132</v>
      </c>
      <c r="F41" s="36">
        <v>1000</v>
      </c>
      <c r="G41" s="43" t="s">
        <v>4</v>
      </c>
      <c r="J41" s="43" t="s">
        <v>42</v>
      </c>
      <c r="N41" s="48">
        <f>(($F$41/$F$42%)+$F$39)</f>
        <v>2000000</v>
      </c>
      <c r="O41" s="41" t="s">
        <v>23</v>
      </c>
    </row>
    <row r="42" spans="1:18">
      <c r="A42" s="43" t="s">
        <v>133</v>
      </c>
      <c r="F42" s="36">
        <v>0.1</v>
      </c>
      <c r="G42" s="41" t="s">
        <v>3</v>
      </c>
      <c r="I42" s="46"/>
      <c r="J42" s="43" t="s">
        <v>40</v>
      </c>
      <c r="N42" s="48">
        <f>IF($F$43&lt;=$I$37,9999999999,($D$37-$I$37)*$F$39/($F$43-$I$37))</f>
        <v>5158945.4580189129</v>
      </c>
      <c r="O42" s="41" t="s">
        <v>23</v>
      </c>
      <c r="P42" s="130"/>
      <c r="Q42" s="73"/>
      <c r="R42" s="48"/>
    </row>
    <row r="43" spans="1:18">
      <c r="A43" s="43" t="s">
        <v>136</v>
      </c>
      <c r="F43" s="36">
        <v>2</v>
      </c>
      <c r="G43" s="41" t="s">
        <v>3</v>
      </c>
      <c r="J43" s="43" t="s">
        <v>43</v>
      </c>
      <c r="N43" s="48">
        <f>(($D$37/100*$F$39+$F$41)/$F$43%)</f>
        <v>3227000</v>
      </c>
      <c r="O43" s="41" t="s">
        <v>23</v>
      </c>
      <c r="P43" s="131"/>
      <c r="Q43" s="73"/>
      <c r="R43" s="48"/>
    </row>
    <row r="44" spans="1:18">
      <c r="I44" s="46"/>
      <c r="J44" s="43" t="s">
        <v>44</v>
      </c>
      <c r="N44" s="48">
        <f>IF($F$43=$F$42,N43,($D$37-$F$42)*$F$39/($F$43-$F$42))</f>
        <v>3291578.9473684211</v>
      </c>
      <c r="O44" s="41" t="s">
        <v>23</v>
      </c>
      <c r="P44" s="130"/>
      <c r="Q44" s="73"/>
      <c r="R44" s="48"/>
    </row>
    <row r="45" spans="1:18">
      <c r="N45" s="72"/>
    </row>
    <row r="46" spans="1:18">
      <c r="A46" s="43" t="s">
        <v>19</v>
      </c>
      <c r="D46" s="47">
        <f>SUM(F49:Q49)</f>
        <v>120000000</v>
      </c>
      <c r="E46" s="43" t="s">
        <v>22</v>
      </c>
      <c r="F46" s="74"/>
      <c r="G46" s="74"/>
    </row>
    <row r="47" spans="1:18" ht="13.5" thickBot="1">
      <c r="F47" s="43" t="s">
        <v>55</v>
      </c>
    </row>
    <row r="48" spans="1:18" ht="13.5" thickBot="1">
      <c r="A48" s="43" t="s">
        <v>25</v>
      </c>
      <c r="F48" s="49" t="s">
        <v>26</v>
      </c>
      <c r="G48" s="50" t="s">
        <v>27</v>
      </c>
      <c r="H48" s="50" t="s">
        <v>28</v>
      </c>
      <c r="I48" s="50" t="s">
        <v>29</v>
      </c>
      <c r="J48" s="50" t="s">
        <v>30</v>
      </c>
      <c r="K48" s="50" t="s">
        <v>31</v>
      </c>
      <c r="L48" s="50" t="s">
        <v>32</v>
      </c>
      <c r="M48" s="50" t="s">
        <v>33</v>
      </c>
      <c r="N48" s="50" t="s">
        <v>34</v>
      </c>
      <c r="O48" s="50" t="s">
        <v>35</v>
      </c>
      <c r="P48" s="50" t="s">
        <v>36</v>
      </c>
      <c r="Q48" s="51" t="s">
        <v>37</v>
      </c>
    </row>
    <row r="49" spans="1:22" ht="13.5" thickBot="1">
      <c r="A49" s="52" t="s">
        <v>24</v>
      </c>
      <c r="B49" s="52"/>
      <c r="C49" s="53" t="s">
        <v>38</v>
      </c>
      <c r="D49" s="54" t="s">
        <v>39</v>
      </c>
      <c r="E49" s="52" t="s">
        <v>59</v>
      </c>
      <c r="F49" s="37">
        <v>10000000</v>
      </c>
      <c r="G49" s="35">
        <v>10000000</v>
      </c>
      <c r="H49" s="35">
        <v>10000000</v>
      </c>
      <c r="I49" s="35">
        <v>10000000</v>
      </c>
      <c r="J49" s="35">
        <v>10000000</v>
      </c>
      <c r="K49" s="35">
        <v>10000000</v>
      </c>
      <c r="L49" s="35">
        <v>10000000</v>
      </c>
      <c r="M49" s="35">
        <v>10000000</v>
      </c>
      <c r="N49" s="35">
        <v>10000000</v>
      </c>
      <c r="O49" s="35">
        <v>10000000</v>
      </c>
      <c r="P49" s="35">
        <v>10000000</v>
      </c>
      <c r="Q49" s="95">
        <v>10000000</v>
      </c>
    </row>
    <row r="50" spans="1:22">
      <c r="A50" s="55" t="s">
        <v>6</v>
      </c>
      <c r="B50" s="56"/>
      <c r="C50" s="75">
        <f>IF(F43&gt;=D37,MIN(F39,D46),0)</f>
        <v>0</v>
      </c>
      <c r="D50" s="58">
        <f>C50*D37/100</f>
        <v>0</v>
      </c>
      <c r="E50" s="127" t="s">
        <v>90</v>
      </c>
      <c r="F50" s="76">
        <f>MIN(F49,C50)</f>
        <v>0</v>
      </c>
      <c r="G50" s="77">
        <f>MIN(G49,$C$50-SUM($F$50:F50))</f>
        <v>0</v>
      </c>
      <c r="H50" s="77">
        <f>MIN(H49,$C$50-SUM($F$50:G50))</f>
        <v>0</v>
      </c>
      <c r="I50" s="77">
        <f>MIN(I49,$C$50-SUM($F$50:H50))</f>
        <v>0</v>
      </c>
      <c r="J50" s="77">
        <f>MIN(J49,$C$50-SUM($F$50:I50))</f>
        <v>0</v>
      </c>
      <c r="K50" s="77">
        <f>MIN(K49,$C$50-SUM($F$50:J50))</f>
        <v>0</v>
      </c>
      <c r="L50" s="77">
        <f>MIN(L49,$C$50-SUM($F$50:K50))</f>
        <v>0</v>
      </c>
      <c r="M50" s="77">
        <f>MIN(M49,$C$50-SUM($F$50:L50))</f>
        <v>0</v>
      </c>
      <c r="N50" s="77">
        <f>MIN(N49,$C$50-SUM($F$50:M50))</f>
        <v>0</v>
      </c>
      <c r="O50" s="77">
        <f>MIN(O49,$C$50-SUM($F$50:N50))</f>
        <v>0</v>
      </c>
      <c r="P50" s="77">
        <f>MIN(P49,$C$50-SUM($F$50:O50))</f>
        <v>0</v>
      </c>
      <c r="Q50" s="78">
        <f>MIN(Q49,$C$50-SUM($F$50:P50))</f>
        <v>0</v>
      </c>
    </row>
    <row r="51" spans="1:22">
      <c r="A51" s="62" t="s">
        <v>7</v>
      </c>
      <c r="B51" s="63"/>
      <c r="C51" s="57">
        <f>IF(F43&lt;=I37,0,IF(F43&gt;=D37,MAX(0,MIN(D46-F39,N40-F39)),IF(AND(F43&lt;D37,F43&gt;I37),MAX(0,MIN(D46-MIN(N42,MAX(N43,N44)),N40-MIN(N42,MAX(N43,N44)))))))</f>
        <v>0</v>
      </c>
      <c r="D51" s="64">
        <f>C51*I37/100</f>
        <v>0</v>
      </c>
      <c r="E51" s="128" t="s">
        <v>91</v>
      </c>
      <c r="F51" s="59">
        <f>IF(F55=F49,0,MIN($C$51,MAX(0,F49-F50-F55)))</f>
        <v>0</v>
      </c>
      <c r="G51" s="60">
        <f>IF(G55=G49,0,MIN($C$51-SUM($F$51:F51),G49-G55,MAX(0,G49-G50)))</f>
        <v>0</v>
      </c>
      <c r="H51" s="60">
        <f>IF(H55=H49,0,MIN($C$51-SUM($F$51:G51),H49-H55,MAX(0,H49-H50)))</f>
        <v>0</v>
      </c>
      <c r="I51" s="60">
        <f>IF(I55=I49,0,MIN($C$51-SUM($F$51:H51),I49-I55,MAX(0,I49-I50)))</f>
        <v>0</v>
      </c>
      <c r="J51" s="60">
        <f>IF(J55=J49,0,MIN($C$51-SUM($F$51:I51),J49-J55,MAX(0,J49-J50)))</f>
        <v>0</v>
      </c>
      <c r="K51" s="60">
        <f>IF(K55=K49,0,MIN($C$51-SUM($F$51:J51),K49-K55,MAX(0,K49-K50)))</f>
        <v>0</v>
      </c>
      <c r="L51" s="60">
        <f>IF(L55=L49,0,MIN($C$51-SUM($F$51:K51),L49-L55,MAX(0,L49-L50)))</f>
        <v>0</v>
      </c>
      <c r="M51" s="60">
        <f>IF(M55=M49,0,MIN($C$51-SUM($F$51:L51),M49-M55,MAX(0,M49-M50)))</f>
        <v>0</v>
      </c>
      <c r="N51" s="60">
        <f>IF(N55=N49,0,MIN($C$51-SUM($F$51:M51),N49-N55,MAX(0,N49-N50)))</f>
        <v>0</v>
      </c>
      <c r="O51" s="60">
        <f>IF(O55=O49,0,MIN($C$51-SUM($F$51:N51),O49-O55,MAX(0,O49-O50)))</f>
        <v>0</v>
      </c>
      <c r="P51" s="60">
        <f>IF(P55=P49,0,MIN($C$51-SUM($F$51:O51),P49-P55,MAX(0,P49-P50)))</f>
        <v>0</v>
      </c>
      <c r="Q51" s="61">
        <f>IF(Q55=Q49,0,MIN($C$51-SUM($F$51:P51),Q49-Q55,MAX(0,Q49-Q50)))</f>
        <v>0</v>
      </c>
    </row>
    <row r="52" spans="1:22">
      <c r="A52" s="62" t="s">
        <v>8</v>
      </c>
      <c r="B52" s="63"/>
      <c r="C52" s="57">
        <f>IF(F43&lt;=I37,MAX(0,MIN(D46-N43,(F41-(N43-F39)*F42/100)/F42*100)),IF(F43&gt;=D37,MAX(0,MIN(D46-N40,N41-N40)),IF(AND(F43&lt;D37,F43&gt;I37),MAX(0,MIN(D46-N40,D46-MAX(N43,N44),N41-N40,N41-MAX(N43,N44))))))</f>
        <v>0</v>
      </c>
      <c r="D52" s="64">
        <f>C52*0%</f>
        <v>0</v>
      </c>
      <c r="E52" s="128" t="s">
        <v>92</v>
      </c>
      <c r="F52" s="59">
        <f>IF(F55=F49,0,MIN(C52,MAX(0,F49-SUM(F50:F51)-F55)))</f>
        <v>0</v>
      </c>
      <c r="G52" s="60">
        <f>IF(G55=G49,0,MIN($C52-SUM($F52:F52),MAX(0,G49-SUM(G50:G51)-G55)))</f>
        <v>0</v>
      </c>
      <c r="H52" s="60">
        <f>IF(H55=H49,0,MIN($C52-SUM($F52:G52),MAX(0,H49-SUM(H50:H51)-H55)))</f>
        <v>0</v>
      </c>
      <c r="I52" s="60">
        <f>IF(I55=I49,0,MIN($C52-SUM($F52:H52),MAX(0,I49-SUM(I50:I51)-I55)))</f>
        <v>0</v>
      </c>
      <c r="J52" s="60">
        <f>IF(J55=J49,0,MIN($C52-SUM($F52:I52),MAX(0,J49-SUM(J50:J51)-J55)))</f>
        <v>0</v>
      </c>
      <c r="K52" s="60">
        <f>IF(K55=K49,0,MIN($C52-SUM($F52:J52),MAX(0,K49-SUM(K50:K51)-K55)))</f>
        <v>0</v>
      </c>
      <c r="L52" s="60">
        <f>IF(L55=L49,0,MIN($C52-SUM($F52:K52),MAX(0,L49-SUM(L50:L51)-L55)))</f>
        <v>0</v>
      </c>
      <c r="M52" s="60">
        <f>IF(M55=M49,0,MIN($C52-SUM($F52:L52),MAX(0,M49-SUM(M50:M51)-M55)))</f>
        <v>0</v>
      </c>
      <c r="N52" s="60">
        <f>IF(N55=N49,0,MIN($C52-SUM($F52:M52),MAX(0,N49-SUM(N50:N51)-N55)))</f>
        <v>0</v>
      </c>
      <c r="O52" s="60">
        <f>IF(O55=O49,0,MIN($C52-SUM($F52:N52),MAX(0,O49-SUM(O50:O51)-O55)))</f>
        <v>0</v>
      </c>
      <c r="P52" s="60">
        <f>IF(P55=P49,0,MIN($C52-SUM($F52:O52),MAX(0,P49-SUM(P50:P51)-P55)))</f>
        <v>0</v>
      </c>
      <c r="Q52" s="61">
        <f>IF(Q55=$D$46/12,0,MIN($C52-SUM($F52:P52),MAX(0,$D$46/12-SUM(Q50:Q51)-Q55)))</f>
        <v>0</v>
      </c>
    </row>
    <row r="53" spans="1:22" s="40" customFormat="1">
      <c r="A53" s="62" t="s">
        <v>137</v>
      </c>
      <c r="B53" s="63"/>
      <c r="C53" s="57">
        <f>IF($F$42=0.05,$D$46-$C$50-$C$51-$C$52-$C$55,0)</f>
        <v>0</v>
      </c>
      <c r="D53" s="64">
        <f>C53*F42/100</f>
        <v>0</v>
      </c>
      <c r="E53" s="128" t="s">
        <v>93</v>
      </c>
      <c r="F53" s="59">
        <f>MIN($C53,MAX(0,F$49-SUM(F$50:F$52,F$55)))</f>
        <v>0</v>
      </c>
      <c r="G53" s="60">
        <f>MIN($C53-SUM($F53-F53),MAX(0,G$49-SUM(G$50:G$52,G$55)))</f>
        <v>0</v>
      </c>
      <c r="H53" s="60">
        <f t="shared" ref="H53:Q53" si="2">MIN($C53-SUM($F$53-G53),MAX(0,H$49-SUM(H$50:H$52,H$55)))</f>
        <v>0</v>
      </c>
      <c r="I53" s="60">
        <f t="shared" si="2"/>
        <v>0</v>
      </c>
      <c r="J53" s="60">
        <f t="shared" si="2"/>
        <v>0</v>
      </c>
      <c r="K53" s="60">
        <f t="shared" si="2"/>
        <v>0</v>
      </c>
      <c r="L53" s="60">
        <f t="shared" si="2"/>
        <v>0</v>
      </c>
      <c r="M53" s="60">
        <f t="shared" si="2"/>
        <v>0</v>
      </c>
      <c r="N53" s="60">
        <f t="shared" si="2"/>
        <v>0</v>
      </c>
      <c r="O53" s="60">
        <f t="shared" si="2"/>
        <v>0</v>
      </c>
      <c r="P53" s="60">
        <f t="shared" si="2"/>
        <v>0</v>
      </c>
      <c r="Q53" s="61">
        <f t="shared" si="2"/>
        <v>0</v>
      </c>
      <c r="R53" s="79"/>
      <c r="S53" s="79"/>
      <c r="T53" s="79"/>
      <c r="U53" s="79"/>
      <c r="V53" s="79"/>
    </row>
    <row r="54" spans="1:22" s="40" customFormat="1">
      <c r="A54" s="62" t="s">
        <v>134</v>
      </c>
      <c r="B54" s="63"/>
      <c r="C54" s="57">
        <f>IF($F$42=0.1,$D$46-$C$50-$C$51-$C$52-$C$55,0)</f>
        <v>116708421.05263157</v>
      </c>
      <c r="D54" s="64">
        <f>C54*F42/100</f>
        <v>116708.42105263159</v>
      </c>
      <c r="E54" s="62" t="s">
        <v>94</v>
      </c>
      <c r="F54" s="59">
        <f>MIN($C54,MAX(0,F$49-SUM(F$50:F$52,F$55)))</f>
        <v>6708421.0526315793</v>
      </c>
      <c r="G54" s="60">
        <f>MIN($C54-SUM($F54-F54),MAX(0,G$49-SUM(G$50:G$52,G$55)))</f>
        <v>10000000</v>
      </c>
      <c r="H54" s="60">
        <f t="shared" ref="H54:Q54" si="3">MIN($C54-SUM($F54-G54),MAX(0,H$49-SUM(H$50:H$52,H$55)))</f>
        <v>10000000</v>
      </c>
      <c r="I54" s="60">
        <f t="shared" si="3"/>
        <v>10000000</v>
      </c>
      <c r="J54" s="60">
        <f t="shared" si="3"/>
        <v>10000000</v>
      </c>
      <c r="K54" s="60">
        <f t="shared" si="3"/>
        <v>10000000</v>
      </c>
      <c r="L54" s="60">
        <f t="shared" si="3"/>
        <v>10000000</v>
      </c>
      <c r="M54" s="60">
        <f t="shared" si="3"/>
        <v>10000000</v>
      </c>
      <c r="N54" s="60">
        <f t="shared" si="3"/>
        <v>10000000</v>
      </c>
      <c r="O54" s="60">
        <f t="shared" si="3"/>
        <v>10000000</v>
      </c>
      <c r="P54" s="60">
        <f t="shared" si="3"/>
        <v>10000000</v>
      </c>
      <c r="Q54" s="61">
        <f t="shared" si="3"/>
        <v>10000000</v>
      </c>
      <c r="R54" s="79"/>
      <c r="S54" s="79"/>
      <c r="T54" s="79"/>
      <c r="U54" s="79"/>
      <c r="V54" s="79"/>
    </row>
    <row r="55" spans="1:22" ht="13.5" thickBot="1">
      <c r="A55" s="80" t="s">
        <v>10</v>
      </c>
      <c r="B55" s="65"/>
      <c r="C55" s="66">
        <f>IF(F43&gt;=$D$37,0,IF(F43&lt;=I37,MIN(D46,N42,MAX(N43,N44)),IF(AND(F43&lt;D37,F43&gt;I37),MIN(D46,N42,MAX(N43,N44)))))</f>
        <v>3291578.9473684211</v>
      </c>
      <c r="D55" s="67">
        <f>C55*F43/100</f>
        <v>65831.578947368427</v>
      </c>
      <c r="E55" s="80" t="s">
        <v>96</v>
      </c>
      <c r="F55" s="59">
        <f>MIN($F49,$C$55)</f>
        <v>3291578.9473684211</v>
      </c>
      <c r="G55" s="60">
        <f>MIN(G49,$C$55-SUM($F$55:F55))</f>
        <v>0</v>
      </c>
      <c r="H55" s="60">
        <f>MIN(H49,$C$55-SUM($F$55:G55))</f>
        <v>0</v>
      </c>
      <c r="I55" s="60">
        <f>MIN(I49,$C$55-SUM($F$55:H55))</f>
        <v>0</v>
      </c>
      <c r="J55" s="60">
        <f>MIN(J49,$C$55-SUM($F$55:I55))</f>
        <v>0</v>
      </c>
      <c r="K55" s="60">
        <f>MIN(K49,$C$55-SUM($F$55:J55))</f>
        <v>0</v>
      </c>
      <c r="L55" s="60">
        <f>MIN(L49,$C$55-SUM($F$55:K55))</f>
        <v>0</v>
      </c>
      <c r="M55" s="60">
        <f>MIN(M49,$C$55-SUM($F$55:L55))</f>
        <v>0</v>
      </c>
      <c r="N55" s="60">
        <f>MIN(N49,$C$55-SUM($F$55:M55))</f>
        <v>0</v>
      </c>
      <c r="O55" s="60">
        <f>MIN(O49,$C$55-SUM($F$55:N55))</f>
        <v>0</v>
      </c>
      <c r="P55" s="60">
        <f>MIN(P49,$C$55-SUM($F$55:O55))</f>
        <v>0</v>
      </c>
      <c r="Q55" s="61">
        <f>MIN(Q49,$C$55-SUM($F$55:P55))</f>
        <v>0</v>
      </c>
    </row>
    <row r="56" spans="1:22" ht="13.5" thickBot="1">
      <c r="D56" s="81" t="str">
        <f>IF(SUM(D50:D55)=D57,"","FFF")</f>
        <v/>
      </c>
      <c r="F56" s="68">
        <f t="shared" ref="F56:Q56" si="4">SUM(F50:F55)</f>
        <v>10000000</v>
      </c>
      <c r="G56" s="69">
        <f t="shared" si="4"/>
        <v>10000000</v>
      </c>
      <c r="H56" s="69">
        <f t="shared" si="4"/>
        <v>10000000</v>
      </c>
      <c r="I56" s="69">
        <f t="shared" si="4"/>
        <v>10000000</v>
      </c>
      <c r="J56" s="69">
        <f t="shared" si="4"/>
        <v>10000000</v>
      </c>
      <c r="K56" s="69">
        <f t="shared" si="4"/>
        <v>10000000</v>
      </c>
      <c r="L56" s="69">
        <f t="shared" si="4"/>
        <v>10000000</v>
      </c>
      <c r="M56" s="69">
        <f t="shared" si="4"/>
        <v>10000000</v>
      </c>
      <c r="N56" s="69">
        <f t="shared" si="4"/>
        <v>10000000</v>
      </c>
      <c r="O56" s="69">
        <f t="shared" si="4"/>
        <v>10000000</v>
      </c>
      <c r="P56" s="69">
        <f t="shared" si="4"/>
        <v>10000000</v>
      </c>
      <c r="Q56" s="70">
        <f t="shared" si="4"/>
        <v>10000000</v>
      </c>
    </row>
    <row r="57" spans="1:22" ht="13.5" thickBot="1">
      <c r="A57" s="43" t="s">
        <v>56</v>
      </c>
      <c r="D57" s="71">
        <f>SUM(D50:D55)</f>
        <v>182540</v>
      </c>
      <c r="E57" s="43"/>
      <c r="F57" s="82">
        <f>F50*$D$37/100+F51*$I$37/100+F53*$F$42/100+F54*$F$42/100+F55*$F$43/100</f>
        <v>72540</v>
      </c>
      <c r="G57" s="83">
        <f t="shared" ref="G57:Q57" si="5">G50*$D$37/100+G51*$I$37/100+G53*$F$42/100+G54*$F$42/100+G55*$F$43/100</f>
        <v>10000</v>
      </c>
      <c r="H57" s="83">
        <f t="shared" si="5"/>
        <v>10000</v>
      </c>
      <c r="I57" s="83">
        <f t="shared" si="5"/>
        <v>10000</v>
      </c>
      <c r="J57" s="83">
        <f t="shared" si="5"/>
        <v>10000</v>
      </c>
      <c r="K57" s="83">
        <f t="shared" si="5"/>
        <v>10000</v>
      </c>
      <c r="L57" s="83">
        <f t="shared" si="5"/>
        <v>10000</v>
      </c>
      <c r="M57" s="83">
        <f t="shared" si="5"/>
        <v>10000</v>
      </c>
      <c r="N57" s="83">
        <f t="shared" si="5"/>
        <v>10000</v>
      </c>
      <c r="O57" s="83">
        <f t="shared" si="5"/>
        <v>10000</v>
      </c>
      <c r="P57" s="83">
        <f t="shared" si="5"/>
        <v>10000</v>
      </c>
      <c r="Q57" s="84">
        <f t="shared" si="5"/>
        <v>10000</v>
      </c>
    </row>
    <row r="58" spans="1:22">
      <c r="G58" s="85"/>
    </row>
    <row r="59" spans="1:22" ht="12.75" customHeight="1">
      <c r="A59" s="42" t="s">
        <v>45</v>
      </c>
    </row>
    <row r="60" spans="1:22">
      <c r="A60" s="41" t="s">
        <v>46</v>
      </c>
    </row>
    <row r="62" spans="1:22">
      <c r="A62" s="43" t="s">
        <v>18</v>
      </c>
      <c r="B62" s="43" t="s">
        <v>20</v>
      </c>
      <c r="D62" s="45">
        <f>D10</f>
        <v>6.3540000000000001</v>
      </c>
      <c r="E62" s="43" t="s">
        <v>3</v>
      </c>
      <c r="F62" s="45"/>
      <c r="G62" s="43" t="s">
        <v>47</v>
      </c>
      <c r="I62" s="46">
        <f>D62*20%</f>
        <v>1.2708000000000002</v>
      </c>
      <c r="J62" s="43" t="s">
        <v>3</v>
      </c>
      <c r="K62" s="46"/>
    </row>
    <row r="63" spans="1:22">
      <c r="A63" s="43"/>
      <c r="B63" s="43"/>
      <c r="E63" s="45"/>
      <c r="F63" s="45"/>
      <c r="G63" s="43"/>
      <c r="I63" s="43"/>
      <c r="K63" s="46"/>
    </row>
    <row r="64" spans="1:22">
      <c r="A64" s="43" t="s">
        <v>48</v>
      </c>
      <c r="B64" s="43"/>
      <c r="D64" s="47">
        <f>SUM(F67:Q67)</f>
        <v>6000000</v>
      </c>
      <c r="E64" s="43" t="s">
        <v>22</v>
      </c>
      <c r="H64" s="47"/>
      <c r="I64" s="43"/>
      <c r="K64" s="46"/>
    </row>
    <row r="65" spans="1:17" ht="13.5" thickBot="1">
      <c r="A65" s="43"/>
      <c r="B65" s="43"/>
      <c r="E65" s="45"/>
      <c r="F65" s="43" t="s">
        <v>55</v>
      </c>
      <c r="G65" s="43"/>
      <c r="I65" s="43"/>
      <c r="K65" s="46"/>
    </row>
    <row r="66" spans="1:17" ht="13.5" thickBot="1">
      <c r="A66" s="52" t="s">
        <v>24</v>
      </c>
      <c r="B66" s="86"/>
      <c r="C66" s="53" t="s">
        <v>38</v>
      </c>
      <c r="D66" s="54" t="s">
        <v>39</v>
      </c>
      <c r="E66" s="52" t="s">
        <v>59</v>
      </c>
      <c r="F66" s="53" t="s">
        <v>26</v>
      </c>
      <c r="G66" s="87" t="s">
        <v>27</v>
      </c>
      <c r="H66" s="87" t="s">
        <v>28</v>
      </c>
      <c r="I66" s="87" t="s">
        <v>29</v>
      </c>
      <c r="J66" s="87" t="s">
        <v>30</v>
      </c>
      <c r="K66" s="87" t="s">
        <v>31</v>
      </c>
      <c r="L66" s="87" t="s">
        <v>32</v>
      </c>
      <c r="M66" s="87" t="s">
        <v>33</v>
      </c>
      <c r="N66" s="87" t="s">
        <v>34</v>
      </c>
      <c r="O66" s="87" t="s">
        <v>35</v>
      </c>
      <c r="P66" s="87" t="s">
        <v>36</v>
      </c>
      <c r="Q66" s="88" t="s">
        <v>37</v>
      </c>
    </row>
    <row r="67" spans="1:17" ht="13.5" thickBot="1">
      <c r="A67" s="53" t="s">
        <v>9</v>
      </c>
      <c r="B67" s="89"/>
      <c r="C67" s="90">
        <f>D64</f>
        <v>6000000</v>
      </c>
      <c r="D67" s="71">
        <f>C67*I62/100</f>
        <v>76248.000000000015</v>
      </c>
      <c r="E67" s="53" t="s">
        <v>95</v>
      </c>
      <c r="F67" s="37">
        <v>500000</v>
      </c>
      <c r="G67" s="35">
        <v>500000</v>
      </c>
      <c r="H67" s="35">
        <v>500000</v>
      </c>
      <c r="I67" s="35">
        <v>500000</v>
      </c>
      <c r="J67" s="35">
        <v>500000</v>
      </c>
      <c r="K67" s="35">
        <v>500000</v>
      </c>
      <c r="L67" s="35">
        <v>500000</v>
      </c>
      <c r="M67" s="35">
        <v>500000</v>
      </c>
      <c r="N67" s="35">
        <v>500000</v>
      </c>
      <c r="O67" s="35">
        <v>500000</v>
      </c>
      <c r="P67" s="35">
        <v>500000</v>
      </c>
      <c r="Q67" s="95">
        <v>500000</v>
      </c>
    </row>
    <row r="68" spans="1:17" ht="13.5" thickBot="1">
      <c r="A68" s="43" t="s">
        <v>56</v>
      </c>
      <c r="D68" s="71">
        <f>SUM(D67)</f>
        <v>76248.000000000015</v>
      </c>
      <c r="E68" s="43"/>
      <c r="F68" s="82">
        <f>F$67*$I$62%</f>
        <v>6354.0000000000009</v>
      </c>
      <c r="G68" s="83">
        <f t="shared" ref="G68:Q68" si="6">G$67*$I$62%</f>
        <v>6354.0000000000009</v>
      </c>
      <c r="H68" s="83">
        <f t="shared" si="6"/>
        <v>6354.0000000000009</v>
      </c>
      <c r="I68" s="83">
        <f t="shared" si="6"/>
        <v>6354.0000000000009</v>
      </c>
      <c r="J68" s="83">
        <f t="shared" si="6"/>
        <v>6354.0000000000009</v>
      </c>
      <c r="K68" s="83">
        <f t="shared" si="6"/>
        <v>6354.0000000000009</v>
      </c>
      <c r="L68" s="83">
        <f t="shared" si="6"/>
        <v>6354.0000000000009</v>
      </c>
      <c r="M68" s="83">
        <f t="shared" si="6"/>
        <v>6354.0000000000009</v>
      </c>
      <c r="N68" s="83">
        <f t="shared" si="6"/>
        <v>6354.0000000000009</v>
      </c>
      <c r="O68" s="83">
        <f t="shared" si="6"/>
        <v>6354.0000000000009</v>
      </c>
      <c r="P68" s="83">
        <f t="shared" si="6"/>
        <v>6354.0000000000009</v>
      </c>
      <c r="Q68" s="84">
        <f t="shared" si="6"/>
        <v>6354.0000000000009</v>
      </c>
    </row>
    <row r="69" spans="1:17">
      <c r="A69" s="43"/>
      <c r="B69" s="43"/>
      <c r="E69" s="45"/>
      <c r="F69" s="45"/>
      <c r="G69" s="43"/>
      <c r="I69" s="43"/>
      <c r="K69" s="46"/>
    </row>
    <row r="70" spans="1:17">
      <c r="A70" s="43"/>
      <c r="B70" s="43"/>
      <c r="E70" s="45"/>
      <c r="F70" s="45"/>
      <c r="G70" s="43"/>
      <c r="I70" s="43"/>
      <c r="K70" s="46"/>
    </row>
    <row r="71" spans="1:17">
      <c r="A71" s="42" t="s">
        <v>15</v>
      </c>
    </row>
    <row r="72" spans="1:17">
      <c r="A72" s="43" t="s">
        <v>158</v>
      </c>
    </row>
    <row r="73" spans="1:17">
      <c r="A73" s="43" t="s">
        <v>159</v>
      </c>
    </row>
    <row r="74" spans="1:17">
      <c r="A74" s="43" t="s">
        <v>50</v>
      </c>
    </row>
    <row r="75" spans="1:17">
      <c r="A75" s="43" t="s">
        <v>51</v>
      </c>
    </row>
    <row r="76" spans="1:17">
      <c r="A76" s="43"/>
    </row>
    <row r="77" spans="1:17">
      <c r="A77" s="43" t="s">
        <v>18</v>
      </c>
      <c r="B77" s="43" t="s">
        <v>20</v>
      </c>
      <c r="D77" s="45">
        <f>D37</f>
        <v>6.3540000000000001</v>
      </c>
      <c r="E77" s="43" t="s">
        <v>3</v>
      </c>
    </row>
    <row r="78" spans="1:17">
      <c r="A78" s="43"/>
      <c r="B78" s="43"/>
      <c r="E78" s="45"/>
      <c r="F78" s="45"/>
      <c r="G78" s="43"/>
      <c r="I78" s="43"/>
    </row>
    <row r="79" spans="1:17">
      <c r="A79" s="43" t="s">
        <v>49</v>
      </c>
      <c r="B79" s="43"/>
      <c r="D79" s="38"/>
      <c r="E79" s="38"/>
      <c r="F79" s="36">
        <v>4</v>
      </c>
      <c r="G79" s="43" t="s">
        <v>3</v>
      </c>
      <c r="I79" s="43"/>
    </row>
    <row r="80" spans="1:17">
      <c r="A80" s="43"/>
      <c r="B80" s="43"/>
      <c r="E80" s="43"/>
      <c r="I80" s="43"/>
    </row>
    <row r="81" spans="1:20">
      <c r="A81" s="43" t="s">
        <v>19</v>
      </c>
      <c r="B81" s="43"/>
      <c r="D81" s="47">
        <f>SUM(F84:Q84)</f>
        <v>84000000</v>
      </c>
      <c r="E81" s="43" t="s">
        <v>22</v>
      </c>
      <c r="H81" s="91"/>
      <c r="I81" s="43"/>
    </row>
    <row r="82" spans="1:20" ht="13.5" thickBot="1">
      <c r="A82" s="43"/>
      <c r="B82" s="43"/>
      <c r="F82" s="43" t="s">
        <v>55</v>
      </c>
      <c r="H82" s="91"/>
      <c r="I82" s="43"/>
    </row>
    <row r="83" spans="1:20" ht="13.5" thickBot="1">
      <c r="A83" s="52" t="s">
        <v>24</v>
      </c>
      <c r="B83" s="86"/>
      <c r="C83" s="53" t="s">
        <v>38</v>
      </c>
      <c r="D83" s="54" t="s">
        <v>39</v>
      </c>
      <c r="E83" s="52" t="s">
        <v>59</v>
      </c>
      <c r="F83" s="53" t="s">
        <v>26</v>
      </c>
      <c r="G83" s="87" t="s">
        <v>27</v>
      </c>
      <c r="H83" s="87" t="s">
        <v>28</v>
      </c>
      <c r="I83" s="87" t="s">
        <v>29</v>
      </c>
      <c r="J83" s="87" t="s">
        <v>30</v>
      </c>
      <c r="K83" s="87" t="s">
        <v>31</v>
      </c>
      <c r="L83" s="87" t="s">
        <v>32</v>
      </c>
      <c r="M83" s="87" t="s">
        <v>33</v>
      </c>
      <c r="N83" s="87" t="s">
        <v>34</v>
      </c>
      <c r="O83" s="87" t="s">
        <v>35</v>
      </c>
      <c r="P83" s="87" t="s">
        <v>36</v>
      </c>
      <c r="Q83" s="88" t="s">
        <v>37</v>
      </c>
    </row>
    <row r="84" spans="1:20" ht="13.5" thickBot="1">
      <c r="A84" s="92" t="s">
        <v>11</v>
      </c>
      <c r="B84" s="65"/>
      <c r="C84" s="66">
        <f>D81</f>
        <v>84000000</v>
      </c>
      <c r="D84" s="67">
        <f>C84*MIN(D77,F79)/100</f>
        <v>3360000</v>
      </c>
      <c r="E84" s="92" t="s">
        <v>97</v>
      </c>
      <c r="F84" s="37">
        <v>7000000</v>
      </c>
      <c r="G84" s="35">
        <v>7000000</v>
      </c>
      <c r="H84" s="35">
        <v>7000000</v>
      </c>
      <c r="I84" s="35">
        <v>7000000</v>
      </c>
      <c r="J84" s="35">
        <v>7000000</v>
      </c>
      <c r="K84" s="35">
        <v>7000000</v>
      </c>
      <c r="L84" s="35">
        <v>7000000</v>
      </c>
      <c r="M84" s="35">
        <v>7000000</v>
      </c>
      <c r="N84" s="35">
        <v>7000000</v>
      </c>
      <c r="O84" s="35">
        <v>7000000</v>
      </c>
      <c r="P84" s="35">
        <v>7000000</v>
      </c>
      <c r="Q84" s="95">
        <v>7000000</v>
      </c>
      <c r="R84" s="79"/>
    </row>
    <row r="85" spans="1:20" ht="13.5" thickBot="1">
      <c r="A85" s="43" t="s">
        <v>56</v>
      </c>
      <c r="D85" s="71">
        <f>SUM(D84)</f>
        <v>3360000</v>
      </c>
      <c r="E85" s="43"/>
      <c r="F85" s="82">
        <f t="shared" ref="F85:Q85" si="7">F$84*MIN($D$62,$F$79)%</f>
        <v>280000</v>
      </c>
      <c r="G85" s="83">
        <f t="shared" si="7"/>
        <v>280000</v>
      </c>
      <c r="H85" s="83">
        <f t="shared" si="7"/>
        <v>280000</v>
      </c>
      <c r="I85" s="83">
        <f t="shared" si="7"/>
        <v>280000</v>
      </c>
      <c r="J85" s="83">
        <f t="shared" si="7"/>
        <v>280000</v>
      </c>
      <c r="K85" s="83">
        <f t="shared" si="7"/>
        <v>280000</v>
      </c>
      <c r="L85" s="83">
        <f t="shared" si="7"/>
        <v>280000</v>
      </c>
      <c r="M85" s="83">
        <f t="shared" si="7"/>
        <v>280000</v>
      </c>
      <c r="N85" s="83">
        <f t="shared" si="7"/>
        <v>280000</v>
      </c>
      <c r="O85" s="83">
        <f t="shared" si="7"/>
        <v>280000</v>
      </c>
      <c r="P85" s="83">
        <f t="shared" si="7"/>
        <v>280000</v>
      </c>
      <c r="Q85" s="84">
        <f t="shared" si="7"/>
        <v>280000</v>
      </c>
    </row>
    <row r="86" spans="1:20">
      <c r="A86" s="93"/>
      <c r="B86" s="79"/>
      <c r="C86" s="85"/>
      <c r="D86" s="94"/>
      <c r="E86" s="94"/>
      <c r="F86" s="79"/>
      <c r="G86" s="85"/>
      <c r="H86" s="79"/>
      <c r="I86" s="60"/>
      <c r="J86" s="60"/>
      <c r="K86" s="60"/>
      <c r="L86" s="60"/>
      <c r="M86" s="60"/>
      <c r="N86" s="60"/>
      <c r="O86" s="60"/>
      <c r="P86" s="60"/>
      <c r="Q86" s="60"/>
      <c r="R86" s="60"/>
      <c r="S86" s="60"/>
      <c r="T86" s="60"/>
    </row>
    <row r="87" spans="1:20">
      <c r="A87" s="42" t="s">
        <v>16</v>
      </c>
    </row>
    <row r="88" spans="1:20" ht="12.75" customHeight="1">
      <c r="A88" s="43" t="s">
        <v>160</v>
      </c>
    </row>
    <row r="89" spans="1:20">
      <c r="A89" s="43" t="s">
        <v>161</v>
      </c>
    </row>
    <row r="90" spans="1:20">
      <c r="A90" s="43" t="s">
        <v>162</v>
      </c>
    </row>
    <row r="91" spans="1:20">
      <c r="A91" s="41" t="s">
        <v>52</v>
      </c>
    </row>
    <row r="93" spans="1:20">
      <c r="A93" s="43" t="s">
        <v>18</v>
      </c>
      <c r="B93" s="43" t="s">
        <v>20</v>
      </c>
      <c r="D93" s="45">
        <f>D10</f>
        <v>6.3540000000000001</v>
      </c>
      <c r="E93" s="43" t="s">
        <v>3</v>
      </c>
      <c r="F93" s="45"/>
      <c r="G93" s="43" t="s">
        <v>47</v>
      </c>
      <c r="I93" s="45">
        <f>D93*20%</f>
        <v>1.2708000000000002</v>
      </c>
      <c r="J93" s="43" t="s">
        <v>3</v>
      </c>
    </row>
    <row r="94" spans="1:20">
      <c r="A94" s="43"/>
      <c r="B94" s="43"/>
      <c r="D94" s="45"/>
      <c r="E94" s="43"/>
      <c r="F94" s="45"/>
      <c r="G94" s="43"/>
      <c r="I94" s="45"/>
      <c r="J94" s="43"/>
    </row>
    <row r="95" spans="1:20">
      <c r="A95" s="43" t="s">
        <v>131</v>
      </c>
      <c r="F95" s="126">
        <v>1000000</v>
      </c>
      <c r="G95" s="43" t="s">
        <v>23</v>
      </c>
      <c r="I95" s="45"/>
      <c r="J95" s="43"/>
    </row>
    <row r="96" spans="1:20">
      <c r="A96" s="43" t="s">
        <v>49</v>
      </c>
      <c r="B96" s="43"/>
      <c r="F96" s="36">
        <v>1</v>
      </c>
      <c r="G96" s="43" t="s">
        <v>3</v>
      </c>
      <c r="I96" s="43"/>
    </row>
    <row r="97" spans="1:17">
      <c r="I97" s="43"/>
    </row>
    <row r="98" spans="1:17" ht="13.5" thickBot="1">
      <c r="A98" s="43" t="s">
        <v>19</v>
      </c>
      <c r="B98" s="43"/>
      <c r="D98" s="47">
        <f>SUM(F100:Q100)</f>
        <v>4800000</v>
      </c>
      <c r="E98" s="43" t="s">
        <v>22</v>
      </c>
      <c r="F98" s="43" t="s">
        <v>55</v>
      </c>
      <c r="H98" s="91"/>
      <c r="I98" s="43"/>
    </row>
    <row r="99" spans="1:17" ht="13.5" thickBot="1">
      <c r="A99" s="43"/>
      <c r="B99" s="43"/>
      <c r="F99" s="53" t="s">
        <v>26</v>
      </c>
      <c r="G99" s="87" t="s">
        <v>27</v>
      </c>
      <c r="H99" s="87" t="s">
        <v>28</v>
      </c>
      <c r="I99" s="87" t="s">
        <v>29</v>
      </c>
      <c r="J99" s="87" t="s">
        <v>30</v>
      </c>
      <c r="K99" s="87" t="s">
        <v>31</v>
      </c>
      <c r="L99" s="87" t="s">
        <v>32</v>
      </c>
      <c r="M99" s="87" t="s">
        <v>33</v>
      </c>
      <c r="N99" s="87" t="s">
        <v>34</v>
      </c>
      <c r="O99" s="87" t="s">
        <v>35</v>
      </c>
      <c r="P99" s="87" t="s">
        <v>36</v>
      </c>
      <c r="Q99" s="88" t="s">
        <v>37</v>
      </c>
    </row>
    <row r="100" spans="1:17" ht="13.5" thickBot="1">
      <c r="A100" s="52" t="s">
        <v>24</v>
      </c>
      <c r="B100" s="86"/>
      <c r="C100" s="53" t="s">
        <v>38</v>
      </c>
      <c r="D100" s="54" t="s">
        <v>39</v>
      </c>
      <c r="E100" s="52" t="s">
        <v>59</v>
      </c>
      <c r="F100" s="37">
        <v>400000</v>
      </c>
      <c r="G100" s="35">
        <v>400000</v>
      </c>
      <c r="H100" s="35">
        <v>400000</v>
      </c>
      <c r="I100" s="35">
        <v>400000</v>
      </c>
      <c r="J100" s="35">
        <v>400000</v>
      </c>
      <c r="K100" s="35">
        <v>400000</v>
      </c>
      <c r="L100" s="35">
        <v>400000</v>
      </c>
      <c r="M100" s="35">
        <v>400000</v>
      </c>
      <c r="N100" s="35">
        <v>400000</v>
      </c>
      <c r="O100" s="35">
        <v>400000</v>
      </c>
      <c r="P100" s="35">
        <v>400000</v>
      </c>
      <c r="Q100" s="95">
        <v>400000</v>
      </c>
    </row>
    <row r="101" spans="1:17">
      <c r="A101" s="62" t="s">
        <v>53</v>
      </c>
      <c r="B101" s="63"/>
      <c r="C101" s="57">
        <f>IF(D98&gt;F95,F95,D98)</f>
        <v>1000000</v>
      </c>
      <c r="D101" s="64">
        <f>C101*D93%</f>
        <v>63540</v>
      </c>
      <c r="E101" s="62" t="s">
        <v>98</v>
      </c>
      <c r="F101" s="76">
        <f>MIN(F$100,$C$101)</f>
        <v>400000</v>
      </c>
      <c r="G101" s="77">
        <f>MIN(G$100,$C$101-SUM($F$101:F101))</f>
        <v>400000</v>
      </c>
      <c r="H101" s="77">
        <f>MIN(H$100,$C$101-SUM($F$101:G101))</f>
        <v>200000</v>
      </c>
      <c r="I101" s="77">
        <f>MIN(I$100,$C$101-SUM($F$101:H101))</f>
        <v>0</v>
      </c>
      <c r="J101" s="77">
        <f>MIN(J$100,$C$101-SUM($F$101:I101))</f>
        <v>0</v>
      </c>
      <c r="K101" s="77">
        <f>MIN(K$100,$C$101-SUM($F$101:J101))</f>
        <v>0</v>
      </c>
      <c r="L101" s="77">
        <f>MIN(L$100,$C$101-SUM($F$101:K101))</f>
        <v>0</v>
      </c>
      <c r="M101" s="77">
        <f>MIN(M$100,$C$101-SUM($F$101:L101))</f>
        <v>0</v>
      </c>
      <c r="N101" s="77">
        <f>MIN(N$100,$C$101-SUM($F$101:M101))</f>
        <v>0</v>
      </c>
      <c r="O101" s="77">
        <f>MIN(O$100,$C$101-SUM($F$101:N101))</f>
        <v>0</v>
      </c>
      <c r="P101" s="77">
        <f>MIN(P$100,$C$101-SUM($F$101:O101))</f>
        <v>0</v>
      </c>
      <c r="Q101" s="78">
        <f>MIN(Q$100,$C$101-SUM($F$101:P101))</f>
        <v>0</v>
      </c>
    </row>
    <row r="102" spans="1:17">
      <c r="A102" s="62" t="s">
        <v>12</v>
      </c>
      <c r="B102" s="63"/>
      <c r="C102" s="57">
        <f>MAX(0,IF($F$96&gt;$I$93,$D$98-$C$101,0))</f>
        <v>0</v>
      </c>
      <c r="D102" s="64">
        <f>C102*I93%</f>
        <v>0</v>
      </c>
      <c r="E102" s="62" t="s">
        <v>99</v>
      </c>
      <c r="F102" s="59">
        <f>MIN($C102,MAX(0,F$100-F$101))</f>
        <v>0</v>
      </c>
      <c r="G102" s="60">
        <f>MIN($C102-SUM($F102:F102),MAX(0,G$100-G$101))</f>
        <v>0</v>
      </c>
      <c r="H102" s="60">
        <f>MIN($C$102-SUM($F$102:G102),MAX(0,H100-H101))</f>
        <v>0</v>
      </c>
      <c r="I102" s="60">
        <f>MIN($C$102-SUM($F$102:H102),MAX(0,I100-I101))</f>
        <v>0</v>
      </c>
      <c r="J102" s="60">
        <f>MIN($C$102-SUM($F$102:I102),MAX(0,J100-J101))</f>
        <v>0</v>
      </c>
      <c r="K102" s="60">
        <f>MIN($C$102-SUM($F$102:J102),MAX(0,K100-K101))</f>
        <v>0</v>
      </c>
      <c r="L102" s="60">
        <f>MIN($C$102-SUM($F$102:K102),MAX(0,L100-L101))</f>
        <v>0</v>
      </c>
      <c r="M102" s="60">
        <f>MIN($C$102-SUM($F$102:L102),MAX(0,M100-M101))</f>
        <v>0</v>
      </c>
      <c r="N102" s="60">
        <f>MIN($C$102-SUM($F$102:M102),MAX(0,N100-N101))</f>
        <v>0</v>
      </c>
      <c r="O102" s="60">
        <f>MIN($C$102-SUM($F$102:N102),MAX(0,O100-O101))</f>
        <v>0</v>
      </c>
      <c r="P102" s="60">
        <f>MIN($C$102-SUM($F$102:O102),MAX(0,P100-P101))</f>
        <v>0</v>
      </c>
      <c r="Q102" s="61">
        <f>MIN($C$102-SUM($F$102:P102),MAX(0,Q100-Q101))</f>
        <v>0</v>
      </c>
    </row>
    <row r="103" spans="1:17" ht="13.5" thickBot="1">
      <c r="A103" s="80" t="s">
        <v>13</v>
      </c>
      <c r="B103" s="65"/>
      <c r="C103" s="66">
        <f>MAX(0,IF($F$96&lt;=$I$93,$D$98-$C$101,0))</f>
        <v>3800000</v>
      </c>
      <c r="D103" s="67">
        <f>C103*F96%</f>
        <v>38000</v>
      </c>
      <c r="E103" s="80" t="s">
        <v>100</v>
      </c>
      <c r="F103" s="82">
        <f>MIN($C103,MAX(0,F$100-F$101))</f>
        <v>0</v>
      </c>
      <c r="G103" s="83">
        <f>MIN($C103-SUM($F103:F103),MAX(0,G$100-G$101))</f>
        <v>0</v>
      </c>
      <c r="H103" s="83">
        <f>MIN($C103-SUM($F103:G103),MAX(0,H$100-H$101))</f>
        <v>200000</v>
      </c>
      <c r="I103" s="83">
        <f>MIN($C103-SUM($F103:H103),MAX(0,I$100-I$101))</f>
        <v>400000</v>
      </c>
      <c r="J103" s="83">
        <f>MIN($C103-SUM($F103:I103),MAX(0,J$100-J$101))</f>
        <v>400000</v>
      </c>
      <c r="K103" s="83">
        <f>MIN($C103-SUM($F103:J103),MAX(0,K$100-K$101))</f>
        <v>400000</v>
      </c>
      <c r="L103" s="83">
        <f>MIN($C103-SUM($F103:K103),MAX(0,L$100-L$101))</f>
        <v>400000</v>
      </c>
      <c r="M103" s="83">
        <f>MIN($C103-SUM($F103:L103),MAX(0,M$100-M$101))</f>
        <v>400000</v>
      </c>
      <c r="N103" s="83">
        <f>MIN($C103-SUM($F103:M103),MAX(0,N$100-N$101))</f>
        <v>400000</v>
      </c>
      <c r="O103" s="83">
        <f>MIN($C103-SUM($F103:N103),MAX(0,O$100-O$101))</f>
        <v>400000</v>
      </c>
      <c r="P103" s="83">
        <f>MIN($C103-SUM($F103:O103),MAX(0,P$100-P$101))</f>
        <v>400000</v>
      </c>
      <c r="Q103" s="84">
        <f>MIN($C103-SUM($F103:P103),MAX(0,Q$100-Q$101))</f>
        <v>400000</v>
      </c>
    </row>
    <row r="104" spans="1:17" ht="13.5" thickBot="1">
      <c r="D104" s="81"/>
      <c r="F104" s="82">
        <f>SUM(F101:F103)</f>
        <v>400000</v>
      </c>
      <c r="G104" s="83">
        <f t="shared" ref="G104:Q104" si="8">SUM(G101:G103)</f>
        <v>400000</v>
      </c>
      <c r="H104" s="83">
        <f t="shared" si="8"/>
        <v>400000</v>
      </c>
      <c r="I104" s="83">
        <f t="shared" si="8"/>
        <v>400000</v>
      </c>
      <c r="J104" s="83">
        <f t="shared" si="8"/>
        <v>400000</v>
      </c>
      <c r="K104" s="83">
        <f t="shared" si="8"/>
        <v>400000</v>
      </c>
      <c r="L104" s="83">
        <f t="shared" si="8"/>
        <v>400000</v>
      </c>
      <c r="M104" s="83">
        <f t="shared" si="8"/>
        <v>400000</v>
      </c>
      <c r="N104" s="83">
        <f t="shared" si="8"/>
        <v>400000</v>
      </c>
      <c r="O104" s="83">
        <f t="shared" si="8"/>
        <v>400000</v>
      </c>
      <c r="P104" s="83">
        <f t="shared" si="8"/>
        <v>400000</v>
      </c>
      <c r="Q104" s="84">
        <f t="shared" si="8"/>
        <v>400000</v>
      </c>
    </row>
    <row r="105" spans="1:17" ht="13.5" thickBot="1">
      <c r="A105" s="43" t="s">
        <v>56</v>
      </c>
      <c r="D105" s="71">
        <f>SUM(D101:D103)</f>
        <v>101540</v>
      </c>
      <c r="E105" s="43"/>
      <c r="F105" s="82">
        <f>(F$101*$D$93+F$102*$I$93+F$103*$F$96)/100</f>
        <v>25416</v>
      </c>
      <c r="G105" s="83">
        <f t="shared" ref="G105:Q105" si="9">(G$101*$D$93+G$102*$I$93+G$103*$F$96)/100</f>
        <v>25416</v>
      </c>
      <c r="H105" s="83">
        <f t="shared" si="9"/>
        <v>14708</v>
      </c>
      <c r="I105" s="83">
        <f t="shared" si="9"/>
        <v>4000</v>
      </c>
      <c r="J105" s="83">
        <f t="shared" si="9"/>
        <v>4000</v>
      </c>
      <c r="K105" s="83">
        <f t="shared" si="9"/>
        <v>4000</v>
      </c>
      <c r="L105" s="83">
        <f t="shared" si="9"/>
        <v>4000</v>
      </c>
      <c r="M105" s="83">
        <f t="shared" si="9"/>
        <v>4000</v>
      </c>
      <c r="N105" s="83">
        <f t="shared" si="9"/>
        <v>4000</v>
      </c>
      <c r="O105" s="83">
        <f t="shared" si="9"/>
        <v>4000</v>
      </c>
      <c r="P105" s="83">
        <f t="shared" si="9"/>
        <v>4000</v>
      </c>
      <c r="Q105" s="84">
        <f t="shared" si="9"/>
        <v>4000</v>
      </c>
    </row>
  </sheetData>
  <sheetProtection password="CAFD" sheet="1" objects="1" scenarios="1" selectLockedCells="1"/>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H64"/>
  <sheetViews>
    <sheetView showGridLines="0" topLeftCell="A19" zoomScaleNormal="100" workbookViewId="0">
      <selection activeCell="C37" sqref="C37:C38"/>
    </sheetView>
  </sheetViews>
  <sheetFormatPr baseColWidth="10" defaultRowHeight="12.75"/>
  <cols>
    <col min="1" max="1" width="25.5703125" style="283" customWidth="1"/>
    <col min="2" max="2" width="27.5703125" style="283" customWidth="1"/>
    <col min="3" max="3" width="20.28515625" style="283" customWidth="1"/>
    <col min="4" max="4" width="15.7109375" style="283" customWidth="1"/>
    <col min="5" max="16384" width="11.42578125" style="283"/>
  </cols>
  <sheetData>
    <row r="1" spans="1:4">
      <c r="A1" s="295"/>
      <c r="B1" s="295"/>
      <c r="C1" s="295"/>
      <c r="D1" s="295"/>
    </row>
    <row r="2" spans="1:4">
      <c r="A2" s="295"/>
      <c r="B2" s="295"/>
      <c r="C2" s="295"/>
      <c r="D2" s="295"/>
    </row>
    <row r="3" spans="1:4">
      <c r="A3" s="295"/>
      <c r="B3" s="295"/>
      <c r="C3" s="295"/>
      <c r="D3" s="295"/>
    </row>
    <row r="4" spans="1:4">
      <c r="A4" s="295"/>
      <c r="B4" s="295"/>
      <c r="C4" s="295"/>
      <c r="D4" s="295"/>
    </row>
    <row r="5" spans="1:4">
      <c r="A5" s="295"/>
      <c r="B5" s="295"/>
      <c r="C5" s="295"/>
      <c r="D5" s="295"/>
    </row>
    <row r="6" spans="1:4">
      <c r="A6" s="295"/>
      <c r="B6" s="295"/>
      <c r="C6" s="295"/>
      <c r="D6" s="295"/>
    </row>
    <row r="7" spans="1:4">
      <c r="A7" s="296"/>
      <c r="B7" s="296"/>
      <c r="C7" s="296"/>
      <c r="D7" s="295"/>
    </row>
    <row r="8" spans="1:4">
      <c r="A8" s="293" t="str">
        <f>Deckblatt!B4&amp;" "&amp;Deckblatt!B5&amp;" "&amp;Deckblatt!B6</f>
        <v xml:space="preserve">  </v>
      </c>
      <c r="B8" s="297"/>
      <c r="C8" s="296"/>
      <c r="D8" s="295"/>
    </row>
    <row r="9" spans="1:4">
      <c r="A9" s="294" t="s">
        <v>298</v>
      </c>
      <c r="B9" s="294"/>
      <c r="C9" s="296"/>
      <c r="D9" s="295"/>
    </row>
    <row r="10" spans="1:4">
      <c r="A10" s="294" t="s">
        <v>299</v>
      </c>
      <c r="B10" s="294"/>
      <c r="C10" s="296"/>
      <c r="D10" s="295"/>
    </row>
    <row r="11" spans="1:4">
      <c r="A11" s="294" t="s">
        <v>300</v>
      </c>
      <c r="B11" s="294"/>
      <c r="C11" s="296"/>
      <c r="D11" s="295"/>
    </row>
    <row r="12" spans="1:4">
      <c r="A12" s="294" t="s">
        <v>301</v>
      </c>
      <c r="B12" s="294"/>
      <c r="C12" s="296"/>
      <c r="D12" s="295"/>
    </row>
    <row r="13" spans="1:4">
      <c r="A13" s="294"/>
      <c r="B13" s="294"/>
      <c r="C13" s="296"/>
      <c r="D13" s="295"/>
    </row>
    <row r="14" spans="1:4">
      <c r="A14" s="294"/>
      <c r="B14" s="294"/>
      <c r="C14" s="296"/>
      <c r="D14" s="295"/>
    </row>
    <row r="15" spans="1:4">
      <c r="A15" s="298"/>
      <c r="B15" s="298"/>
      <c r="C15" s="299"/>
      <c r="D15" s="300"/>
    </row>
    <row r="16" spans="1:4" ht="14.25" customHeight="1">
      <c r="A16" s="301" t="s">
        <v>307</v>
      </c>
      <c r="B16" s="301" t="s">
        <v>306</v>
      </c>
      <c r="C16" s="298" t="s">
        <v>305</v>
      </c>
      <c r="D16" s="301" t="s">
        <v>304</v>
      </c>
    </row>
    <row r="17" spans="1:4" ht="15.75" customHeight="1">
      <c r="A17" s="298" t="s">
        <v>308</v>
      </c>
      <c r="B17" s="302">
        <f>Deckblatt!B9</f>
        <v>0</v>
      </c>
      <c r="C17" s="285"/>
      <c r="D17" s="303">
        <v>42521</v>
      </c>
    </row>
    <row r="18" spans="1:4" ht="15.75" customHeight="1">
      <c r="A18" s="298"/>
      <c r="B18" s="298"/>
      <c r="C18" s="298"/>
      <c r="D18" s="304"/>
    </row>
    <row r="19" spans="1:4" ht="45" customHeight="1">
      <c r="A19" s="495" t="s">
        <v>355</v>
      </c>
      <c r="B19" s="495"/>
      <c r="C19" s="495"/>
      <c r="D19" s="495"/>
    </row>
    <row r="20" spans="1:4" ht="9.75" customHeight="1">
      <c r="A20" s="496"/>
      <c r="B20" s="496"/>
      <c r="C20" s="496"/>
      <c r="D20" s="496"/>
    </row>
    <row r="21" spans="1:4" ht="19.5" customHeight="1">
      <c r="A21" s="488" t="s">
        <v>302</v>
      </c>
      <c r="B21" s="488"/>
      <c r="C21" s="488"/>
      <c r="D21" s="488"/>
    </row>
    <row r="22" spans="1:4" ht="38.25" customHeight="1">
      <c r="A22" s="488" t="s">
        <v>356</v>
      </c>
      <c r="B22" s="488"/>
      <c r="C22" s="488"/>
      <c r="D22" s="488"/>
    </row>
    <row r="23" spans="1:4" ht="9.75" customHeight="1">
      <c r="A23" s="305"/>
      <c r="B23" s="305"/>
      <c r="C23" s="305"/>
      <c r="D23" s="305"/>
    </row>
    <row r="24" spans="1:4" ht="29.25" customHeight="1">
      <c r="A24" s="495" t="s">
        <v>354</v>
      </c>
      <c r="B24" s="495"/>
      <c r="C24" s="495"/>
      <c r="D24" s="495"/>
    </row>
    <row r="25" spans="1:4" ht="6.75" customHeight="1">
      <c r="A25" s="488"/>
      <c r="B25" s="488"/>
      <c r="C25" s="488"/>
      <c r="D25" s="488"/>
    </row>
    <row r="26" spans="1:4" ht="45.75" customHeight="1">
      <c r="A26" s="488" t="str">
        <f>"In der nachfolgenden Tabelle geben wir/ich, die "&amp;Deckblatt!B4&amp;", "&amp;Deckblatt!B6&amp;" (im Folgenden auch: Gesellschaft) bezüglich der Regelzone der Amprion GmbH die folgenden EEG-umlagepflichtigen Strommengen für den Zeitraum vom 1. Januar 2016 bis 31. Dezember 2016 wieder:"</f>
        <v>In der nachfolgenden Tabelle geben wir/ich, die ,  (im Folgenden auch: Gesellschaft) bezüglich der Regelzone der Amprion GmbH die folgenden EEG-umlagepflichtigen Strommengen für den Zeitraum vom 1. Januar 2016 bis 31. Dezember 2016 wieder:</v>
      </c>
      <c r="B26" s="488"/>
      <c r="C26" s="488"/>
      <c r="D26" s="488"/>
    </row>
    <row r="27" spans="1:4" ht="12.75" customHeight="1">
      <c r="A27" s="492" t="s">
        <v>350</v>
      </c>
      <c r="B27" s="492"/>
      <c r="C27" s="492"/>
      <c r="D27" s="492"/>
    </row>
    <row r="28" spans="1:4" ht="12.75" customHeight="1">
      <c r="A28" s="488" t="s">
        <v>342</v>
      </c>
      <c r="B28" s="488"/>
      <c r="C28" s="488"/>
      <c r="D28" s="488"/>
    </row>
    <row r="29" spans="1:4" ht="12.75" customHeight="1">
      <c r="A29" s="492" t="s">
        <v>343</v>
      </c>
      <c r="B29" s="492"/>
      <c r="C29" s="492"/>
      <c r="D29" s="492"/>
    </row>
    <row r="30" spans="1:4" ht="12.75" customHeight="1">
      <c r="A30" s="488" t="s">
        <v>344</v>
      </c>
      <c r="B30" s="488"/>
      <c r="C30" s="488"/>
      <c r="D30" s="488"/>
    </row>
    <row r="31" spans="1:4" ht="12.75" customHeight="1">
      <c r="A31" s="488" t="s">
        <v>345</v>
      </c>
      <c r="B31" s="488"/>
      <c r="C31" s="488"/>
      <c r="D31" s="488"/>
    </row>
    <row r="32" spans="1:4" ht="12.75" customHeight="1">
      <c r="A32" s="488" t="s">
        <v>346</v>
      </c>
      <c r="B32" s="488"/>
      <c r="C32" s="488"/>
      <c r="D32" s="488"/>
    </row>
    <row r="33" spans="1:8">
      <c r="A33" s="306"/>
      <c r="B33" s="306"/>
      <c r="C33" s="296"/>
      <c r="D33" s="295"/>
    </row>
    <row r="34" spans="1:8" ht="13.5" thickBot="1">
      <c r="A34" s="306"/>
      <c r="B34" s="306"/>
      <c r="C34" s="296"/>
      <c r="D34" s="295"/>
    </row>
    <row r="35" spans="1:8" ht="33" customHeight="1">
      <c r="A35" s="307" t="s">
        <v>39</v>
      </c>
      <c r="B35" s="308"/>
      <c r="C35" s="499" t="s">
        <v>309</v>
      </c>
      <c r="D35" s="295"/>
    </row>
    <row r="36" spans="1:8" ht="18.75" customHeight="1" thickBot="1">
      <c r="A36" s="309"/>
      <c r="B36" s="310"/>
      <c r="C36" s="500"/>
      <c r="D36" s="295"/>
    </row>
    <row r="37" spans="1:8" ht="15.75" customHeight="1">
      <c r="A37" s="489" t="s">
        <v>294</v>
      </c>
      <c r="B37" s="490"/>
      <c r="C37" s="497">
        <f>Deckblatt!B13</f>
        <v>0</v>
      </c>
      <c r="D37" s="295"/>
    </row>
    <row r="38" spans="1:8" ht="15.75" customHeight="1" thickBot="1">
      <c r="A38" s="311" t="s">
        <v>295</v>
      </c>
      <c r="B38" s="312"/>
      <c r="C38" s="498"/>
      <c r="D38" s="295"/>
    </row>
    <row r="39" spans="1:8" ht="15.75" customHeight="1">
      <c r="A39" s="489" t="s">
        <v>296</v>
      </c>
      <c r="B39" s="490"/>
      <c r="C39" s="497">
        <f>Deckblatt!B14-SUMIFS('Strommengen nach § 60 _6113'!$C$7:$C$1048576,'Strommengen nach § 60 _6113'!$B$7:$B$1048576,"LV613------100",'Strommengen nach § 60 _6113'!$A$7:$A$1048576,"")</f>
        <v>0</v>
      </c>
      <c r="D39" s="295"/>
    </row>
    <row r="40" spans="1:8" ht="15.75" customHeight="1" thickBot="1">
      <c r="A40" s="311" t="s">
        <v>295</v>
      </c>
      <c r="B40" s="312"/>
      <c r="C40" s="498"/>
      <c r="D40" s="295"/>
    </row>
    <row r="41" spans="1:8" ht="22.5" customHeight="1" thickBot="1">
      <c r="A41" s="313"/>
      <c r="B41" s="313" t="s">
        <v>297</v>
      </c>
      <c r="C41" s="390">
        <f>SUM(C37:C40)</f>
        <v>0</v>
      </c>
      <c r="D41" s="295"/>
    </row>
    <row r="42" spans="1:8" ht="12.75" customHeight="1">
      <c r="A42" s="313"/>
      <c r="B42" s="313"/>
      <c r="C42" s="315"/>
      <c r="D42" s="295"/>
    </row>
    <row r="43" spans="1:8">
      <c r="A43" s="491" t="s">
        <v>870</v>
      </c>
      <c r="B43" s="491"/>
      <c r="C43" s="491"/>
      <c r="D43" s="491"/>
    </row>
    <row r="44" spans="1:8">
      <c r="A44" s="295" t="s">
        <v>348</v>
      </c>
      <c r="B44" s="295"/>
      <c r="C44" s="295"/>
      <c r="D44" s="295"/>
    </row>
    <row r="45" spans="1:8" ht="12.75" customHeight="1">
      <c r="A45" s="295" t="s">
        <v>349</v>
      </c>
      <c r="B45" s="295"/>
      <c r="C45" s="295"/>
      <c r="D45" s="295"/>
    </row>
    <row r="46" spans="1:8" ht="12.75" customHeight="1">
      <c r="A46" s="295"/>
      <c r="B46" s="295"/>
      <c r="C46" s="295"/>
      <c r="D46" s="295"/>
    </row>
    <row r="47" spans="1:8" ht="45" customHeight="1">
      <c r="A47" s="488" t="s">
        <v>352</v>
      </c>
      <c r="B47" s="492"/>
      <c r="C47" s="492"/>
      <c r="D47" s="492"/>
      <c r="E47" s="295"/>
      <c r="F47" s="295"/>
      <c r="G47" s="295"/>
      <c r="H47" s="295"/>
    </row>
    <row r="48" spans="1:8" s="287" customFormat="1" ht="18" customHeight="1" thickBot="1">
      <c r="A48" s="306"/>
      <c r="B48" s="306"/>
      <c r="C48" s="296"/>
      <c r="D48" s="295"/>
    </row>
    <row r="49" spans="1:4" ht="51.75" thickBot="1">
      <c r="A49" s="307" t="s">
        <v>39</v>
      </c>
      <c r="B49" s="308"/>
      <c r="C49" s="387" t="s">
        <v>309</v>
      </c>
      <c r="D49" s="385"/>
    </row>
    <row r="50" spans="1:4" ht="30.75" customHeight="1" thickBot="1">
      <c r="A50" s="493" t="s">
        <v>351</v>
      </c>
      <c r="B50" s="494"/>
      <c r="C50" s="388">
        <f>Deckblatt!B16</f>
        <v>0</v>
      </c>
      <c r="D50" s="317"/>
    </row>
    <row r="51" spans="1:4" ht="30.75" customHeight="1" thickBot="1">
      <c r="A51" s="493" t="s">
        <v>357</v>
      </c>
      <c r="B51" s="494"/>
      <c r="C51" s="389">
        <f>Deckblatt!B17+Deckblatt!B18+SUMIFS('Strommengen nach § 60 _6113'!$C$7:$C$1048576,'Strommengen nach § 60 _6113'!$B$7:$B$1048576,"LV613------100",'Strommengen nach § 60 _6113'!$A$7:$A$1048576,"")</f>
        <v>0</v>
      </c>
      <c r="D51" s="317"/>
    </row>
    <row r="52" spans="1:4" ht="30.75" customHeight="1" thickBot="1">
      <c r="A52" s="313"/>
      <c r="B52" s="313" t="s">
        <v>297</v>
      </c>
      <c r="C52" s="390">
        <f>SUM(C50:C51)</f>
        <v>0</v>
      </c>
      <c r="D52" s="317"/>
    </row>
    <row r="53" spans="1:4">
      <c r="A53" s="313"/>
      <c r="B53" s="313"/>
      <c r="C53" s="315"/>
      <c r="D53" s="317"/>
    </row>
    <row r="54" spans="1:4">
      <c r="A54" s="306"/>
      <c r="B54" s="306"/>
      <c r="C54" s="296"/>
      <c r="D54" s="300"/>
    </row>
    <row r="55" spans="1:4">
      <c r="A55" s="385" t="s">
        <v>311</v>
      </c>
      <c r="B55" s="385"/>
      <c r="C55" s="385"/>
      <c r="D55" s="300"/>
    </row>
    <row r="56" spans="1:4">
      <c r="A56" s="306"/>
      <c r="B56" s="306"/>
      <c r="C56" s="316"/>
      <c r="D56" s="300"/>
    </row>
    <row r="57" spans="1:4">
      <c r="A57" s="306" t="s">
        <v>303</v>
      </c>
      <c r="B57" s="306"/>
      <c r="C57" s="316"/>
      <c r="D57" s="300"/>
    </row>
    <row r="58" spans="1:4">
      <c r="A58" s="317"/>
      <c r="B58" s="317"/>
      <c r="C58" s="317"/>
      <c r="D58" s="284"/>
    </row>
    <row r="59" spans="1:4">
      <c r="A59" s="317">
        <f>Deckblatt!B4</f>
        <v>0</v>
      </c>
      <c r="B59" s="317"/>
      <c r="C59" s="317"/>
      <c r="D59" s="284"/>
    </row>
    <row r="60" spans="1:4">
      <c r="A60" s="300"/>
      <c r="B60" s="300"/>
      <c r="C60" s="300"/>
      <c r="D60" s="284"/>
    </row>
    <row r="61" spans="1:4">
      <c r="A61" s="300"/>
      <c r="B61" s="300"/>
      <c r="C61" s="300"/>
      <c r="D61" s="284"/>
    </row>
    <row r="62" spans="1:4">
      <c r="A62" s="300"/>
      <c r="B62" s="300"/>
      <c r="C62" s="300"/>
    </row>
    <row r="63" spans="1:4">
      <c r="A63" s="300" t="s">
        <v>312</v>
      </c>
      <c r="B63" s="300"/>
      <c r="C63" s="300"/>
    </row>
    <row r="64" spans="1:4">
      <c r="A64" s="286"/>
      <c r="B64" s="284"/>
      <c r="C64" s="284"/>
    </row>
  </sheetData>
  <sheetProtection sheet="1" objects="1" scenarios="1"/>
  <mergeCells count="22">
    <mergeCell ref="A50:B50"/>
    <mergeCell ref="A51:B51"/>
    <mergeCell ref="A19:D19"/>
    <mergeCell ref="A20:D20"/>
    <mergeCell ref="C37:C38"/>
    <mergeCell ref="C39:C40"/>
    <mergeCell ref="A28:D28"/>
    <mergeCell ref="C35:C36"/>
    <mergeCell ref="A27:D27"/>
    <mergeCell ref="A21:D21"/>
    <mergeCell ref="A22:D22"/>
    <mergeCell ref="A24:D24"/>
    <mergeCell ref="A25:D25"/>
    <mergeCell ref="A26:D26"/>
    <mergeCell ref="A29:D29"/>
    <mergeCell ref="A37:B37"/>
    <mergeCell ref="A30:D30"/>
    <mergeCell ref="A39:B39"/>
    <mergeCell ref="A32:D32"/>
    <mergeCell ref="A43:D43"/>
    <mergeCell ref="A47:D47"/>
    <mergeCell ref="A31:D31"/>
  </mergeCells>
  <conditionalFormatting sqref="C17">
    <cfRule type="expression" dxfId="5" priority="8">
      <formula>ISBLANK($C$17)</formula>
    </cfRule>
  </conditionalFormatting>
  <pageMargins left="0.70866141732283472" right="0.70866141732283472" top="0.78740157480314965" bottom="0.78740157480314965" header="0.31496062992125984" footer="0.31496062992125984"/>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6" id="{EBC02B0D-E163-4798-B402-BF4871682575}">
            <xm:f>ISBLANK('Eigenbescheinigung Eigenversorg'!$A$75)</xm:f>
            <x14:dxf>
              <fill>
                <patternFill patternType="none">
                  <bgColor auto="1"/>
                </patternFill>
              </fill>
              <border>
                <bottom/>
              </border>
            </x14:dxf>
          </x14:cfRule>
          <xm:sqref>A64</xm:sqref>
        </x14:conditionalFormatting>
        <x14:conditionalFormatting xmlns:xm="http://schemas.microsoft.com/office/excel/2006/main">
          <x14:cfRule type="expression" priority="2" id="{E4D4B1C2-D67B-4327-98CB-91E5424097E4}">
            <xm:f>ISBLANK(Deckblatt!$B$4)</xm:f>
            <x14:dxf>
              <font>
                <color theme="0"/>
              </font>
            </x14:dxf>
          </x14:cfRule>
          <xm:sqref>A59</xm:sqref>
        </x14:conditionalFormatting>
        <x14:conditionalFormatting xmlns:xm="http://schemas.microsoft.com/office/excel/2006/main">
          <x14:cfRule type="expression" priority="1" id="{4170B110-F4B3-4E05-A652-EF917E17F735}">
            <xm:f>ISBLANK(Deckblatt!$B$9)</xm:f>
            <x14:dxf>
              <font>
                <color theme="0"/>
              </font>
            </x14:dxf>
          </x14:cfRule>
          <xm:sqref>B17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S57"/>
  <sheetViews>
    <sheetView showGridLines="0" zoomScaleNormal="100" workbookViewId="0">
      <selection activeCell="B4" sqref="B4:D4"/>
    </sheetView>
  </sheetViews>
  <sheetFormatPr baseColWidth="10" defaultRowHeight="12.75"/>
  <cols>
    <col min="1" max="1" width="45.85546875" style="4" customWidth="1"/>
    <col min="2" max="3" width="15.42578125" style="4" customWidth="1"/>
    <col min="4" max="4" width="15.28515625" style="4" customWidth="1"/>
    <col min="5" max="5" width="11.42578125" style="261"/>
    <col min="6" max="16384" width="11.42578125" style="4"/>
  </cols>
  <sheetData>
    <row r="1" spans="1:19" s="5" customFormat="1" ht="1.5" customHeight="1" thickBot="1">
      <c r="A1" s="282" t="s">
        <v>340</v>
      </c>
      <c r="B1" s="1"/>
      <c r="C1" s="2"/>
      <c r="D1" s="281"/>
    </row>
    <row r="2" spans="1:19" s="5" customFormat="1" ht="30.75" customHeight="1">
      <c r="A2" s="331" t="s">
        <v>293</v>
      </c>
      <c r="B2" s="332"/>
      <c r="C2" s="333"/>
      <c r="D2" s="280"/>
    </row>
    <row r="3" spans="1:19" ht="30.75" customHeight="1">
      <c r="A3" s="334" t="s">
        <v>292</v>
      </c>
      <c r="B3" s="335"/>
      <c r="C3" s="336"/>
      <c r="D3" s="279"/>
    </row>
    <row r="4" spans="1:19" ht="21.75" customHeight="1">
      <c r="A4" s="337" t="s">
        <v>141</v>
      </c>
      <c r="B4" s="502">
        <f>Deckblatt!B4</f>
        <v>0</v>
      </c>
      <c r="C4" s="503"/>
      <c r="D4" s="504"/>
    </row>
    <row r="5" spans="1:19" ht="21.75" customHeight="1">
      <c r="A5" s="338"/>
      <c r="B5" s="505">
        <f>Deckblatt!B5</f>
        <v>0</v>
      </c>
      <c r="C5" s="506"/>
      <c r="D5" s="507"/>
    </row>
    <row r="6" spans="1:19" ht="21.75" customHeight="1">
      <c r="A6" s="339"/>
      <c r="B6" s="508">
        <f>Deckblatt!B6</f>
        <v>0</v>
      </c>
      <c r="C6" s="509"/>
      <c r="D6" s="510"/>
    </row>
    <row r="7" spans="1:19" ht="24.75" customHeight="1">
      <c r="A7" s="340" t="s">
        <v>291</v>
      </c>
      <c r="B7" s="511">
        <f>Deckblatt!B9</f>
        <v>0</v>
      </c>
      <c r="C7" s="512"/>
      <c r="D7" s="513"/>
    </row>
    <row r="8" spans="1:19" ht="13.5" customHeight="1" thickBot="1">
      <c r="A8" s="278"/>
      <c r="B8" s="277" t="s">
        <v>290</v>
      </c>
      <c r="C8" s="276" t="s">
        <v>289</v>
      </c>
      <c r="D8" s="275" t="s">
        <v>288</v>
      </c>
    </row>
    <row r="9" spans="1:19" s="7" customFormat="1" ht="3.75" customHeight="1" thickBot="1">
      <c r="A9" s="274"/>
      <c r="B9" s="273"/>
      <c r="C9" s="272"/>
      <c r="D9" s="271"/>
      <c r="E9" s="270"/>
    </row>
    <row r="10" spans="1:19" ht="28.5" customHeight="1" thickBot="1">
      <c r="A10" s="341" t="s">
        <v>247</v>
      </c>
      <c r="B10" s="342" t="s">
        <v>287</v>
      </c>
      <c r="C10" s="343" t="s">
        <v>286</v>
      </c>
      <c r="D10" s="344">
        <v>2016</v>
      </c>
    </row>
    <row r="11" spans="1:19" ht="43.5" customHeight="1" thickBot="1">
      <c r="A11" s="345" t="s">
        <v>285</v>
      </c>
      <c r="B11" s="346" t="s">
        <v>279</v>
      </c>
      <c r="C11" s="347" t="s">
        <v>278</v>
      </c>
      <c r="D11" s="348" t="s">
        <v>277</v>
      </c>
      <c r="G11" s="323" t="s">
        <v>284</v>
      </c>
    </row>
    <row r="12" spans="1:19" ht="30" customHeight="1" thickBot="1">
      <c r="A12" s="349" t="s">
        <v>283</v>
      </c>
      <c r="B12" s="269">
        <v>0</v>
      </c>
      <c r="C12" s="353">
        <v>6.3540000000000001</v>
      </c>
      <c r="D12" s="354">
        <f>ROUND(B12*C12/100,2)</f>
        <v>0</v>
      </c>
      <c r="G12" s="324" t="s">
        <v>282</v>
      </c>
    </row>
    <row r="13" spans="1:19" ht="30" customHeight="1" thickBot="1">
      <c r="A13" s="350"/>
      <c r="B13" s="268"/>
      <c r="C13" s="355"/>
      <c r="D13" s="356"/>
      <c r="G13" s="324" t="s">
        <v>281</v>
      </c>
      <c r="H13" s="265"/>
    </row>
    <row r="14" spans="1:19" ht="39.75" customHeight="1" thickBot="1">
      <c r="A14" s="345" t="s">
        <v>280</v>
      </c>
      <c r="B14" s="267" t="s">
        <v>279</v>
      </c>
      <c r="C14" s="347" t="s">
        <v>278</v>
      </c>
      <c r="D14" s="348" t="s">
        <v>277</v>
      </c>
      <c r="G14" s="323" t="s">
        <v>276</v>
      </c>
      <c r="H14" s="265"/>
    </row>
    <row r="15" spans="1:19" ht="30" customHeight="1">
      <c r="A15" s="350" t="s">
        <v>275</v>
      </c>
      <c r="B15" s="266">
        <v>0</v>
      </c>
      <c r="C15" s="357">
        <f>IF(ISBLANK($D$10),"",IF($D$10=2015,C12*0.3,IF($D$10=2016,C12*0.35,C12*0.4)))</f>
        <v>2.2239</v>
      </c>
      <c r="D15" s="358">
        <f>ROUND(B15*C15/100,2)</f>
        <v>0</v>
      </c>
      <c r="G15" s="325" t="s">
        <v>274</v>
      </c>
      <c r="I15" s="265"/>
      <c r="J15" s="265"/>
      <c r="K15" s="265"/>
      <c r="L15" s="265"/>
      <c r="M15" s="265"/>
      <c r="N15" s="265"/>
      <c r="O15" s="265"/>
      <c r="P15" s="265"/>
      <c r="Q15" s="265"/>
      <c r="R15" s="265"/>
      <c r="S15" s="265"/>
    </row>
    <row r="16" spans="1:19" ht="30" customHeight="1">
      <c r="A16" s="351" t="s">
        <v>273</v>
      </c>
      <c r="B16" s="264">
        <v>0</v>
      </c>
      <c r="C16" s="359">
        <f>C12</f>
        <v>6.3540000000000001</v>
      </c>
      <c r="D16" s="360">
        <f>ROUND(B16*C16/100,2)</f>
        <v>0</v>
      </c>
      <c r="G16" s="324" t="s">
        <v>272</v>
      </c>
      <c r="I16" s="265"/>
      <c r="J16" s="265"/>
      <c r="K16" s="265"/>
      <c r="L16" s="265"/>
      <c r="M16" s="265"/>
      <c r="N16" s="265"/>
      <c r="O16" s="265"/>
      <c r="P16" s="265"/>
      <c r="Q16" s="265"/>
      <c r="R16" s="265"/>
      <c r="S16" s="265"/>
    </row>
    <row r="17" spans="1:10" ht="29.25" customHeight="1">
      <c r="A17" s="351" t="s">
        <v>271</v>
      </c>
      <c r="B17" s="264">
        <v>0</v>
      </c>
      <c r="C17" s="359">
        <f>C12</f>
        <v>6.3540000000000001</v>
      </c>
      <c r="D17" s="360">
        <f>ROUND(B17*C17/100,2)</f>
        <v>0</v>
      </c>
      <c r="G17" s="326" t="s">
        <v>270</v>
      </c>
    </row>
    <row r="18" spans="1:10" ht="29.25" customHeight="1" thickBot="1">
      <c r="A18" s="352" t="s">
        <v>269</v>
      </c>
      <c r="B18" s="263">
        <v>0</v>
      </c>
      <c r="C18" s="361">
        <v>0</v>
      </c>
      <c r="D18" s="356">
        <f>ROUND(B18*C18/100,2)</f>
        <v>0</v>
      </c>
      <c r="G18" s="326" t="s">
        <v>268</v>
      </c>
    </row>
    <row r="19" spans="1:10" ht="41.25" customHeight="1">
      <c r="A19" s="514" t="str">
        <f>IF(SUM(B12:B13,B15:B18)&gt;2000000,"Ab einer Gesamtstrommenge von 2.000.000 kWh ist die Bescheinigung eines Wirtschaftsprüfers notwendig","Bitte 'Eigenbescheinigung Eigenversorgung' ausdrucken und unterschrieben an die Amprion GmbH per Post, Mail oder per FAX 0231/5849-14509 senden")</f>
        <v>Bitte 'Eigenbescheinigung Eigenversorgung' ausdrucken und unterschrieben an die Amprion GmbH per Post, Mail oder per FAX 0231/5849-14509 senden</v>
      </c>
      <c r="B19" s="514"/>
      <c r="C19" s="514"/>
      <c r="D19" s="514"/>
      <c r="G19" s="326" t="s">
        <v>267</v>
      </c>
    </row>
    <row r="20" spans="1:10" ht="29.25" customHeight="1">
      <c r="A20" s="327" t="s">
        <v>243</v>
      </c>
      <c r="B20" s="328"/>
      <c r="C20" s="328"/>
      <c r="D20" s="328"/>
      <c r="E20" s="5"/>
      <c r="F20" s="5"/>
      <c r="G20" s="5"/>
      <c r="H20" s="5"/>
      <c r="I20" s="5"/>
      <c r="J20" s="5"/>
    </row>
    <row r="21" spans="1:10" ht="44.25" customHeight="1">
      <c r="A21" s="501" t="s">
        <v>341</v>
      </c>
      <c r="B21" s="501"/>
      <c r="C21" s="501"/>
      <c r="D21" s="501"/>
      <c r="E21" s="4"/>
    </row>
    <row r="22" spans="1:10">
      <c r="E22" s="4"/>
    </row>
    <row r="23" spans="1:10">
      <c r="E23" s="4"/>
    </row>
    <row r="24" spans="1:10">
      <c r="E24" s="4"/>
    </row>
    <row r="25" spans="1:10">
      <c r="E25" s="4"/>
    </row>
    <row r="26" spans="1:10">
      <c r="E26" s="4"/>
    </row>
    <row r="27" spans="1:10">
      <c r="A27" s="7"/>
      <c r="B27" s="7"/>
      <c r="C27" s="7"/>
      <c r="D27" s="7"/>
      <c r="E27" s="7"/>
      <c r="F27" s="7"/>
      <c r="G27" s="7"/>
      <c r="H27" s="7"/>
      <c r="I27" s="7"/>
      <c r="J27" s="7"/>
    </row>
    <row r="28" spans="1:10">
      <c r="E28" s="4"/>
    </row>
    <row r="34" spans="1:5">
      <c r="D34" s="261"/>
      <c r="E34" s="4"/>
    </row>
    <row r="35" spans="1:5">
      <c r="A35" s="323" t="s">
        <v>266</v>
      </c>
      <c r="D35" s="261"/>
      <c r="E35" s="4"/>
    </row>
    <row r="36" spans="1:5">
      <c r="A36" s="329"/>
      <c r="D36" s="261"/>
      <c r="E36" s="4"/>
    </row>
    <row r="37" spans="1:5">
      <c r="A37" s="323" t="s">
        <v>265</v>
      </c>
      <c r="D37" s="261"/>
      <c r="E37" s="4"/>
    </row>
    <row r="38" spans="1:5">
      <c r="A38" s="325" t="s">
        <v>264</v>
      </c>
      <c r="D38" s="261"/>
      <c r="E38" s="4"/>
    </row>
    <row r="39" spans="1:5">
      <c r="A39" s="325" t="s">
        <v>263</v>
      </c>
      <c r="D39" s="261"/>
      <c r="E39" s="4"/>
    </row>
    <row r="40" spans="1:5">
      <c r="A40" s="329"/>
      <c r="D40" s="261"/>
      <c r="E40" s="4"/>
    </row>
    <row r="41" spans="1:5" ht="12.75" customHeight="1">
      <c r="A41" s="323" t="s">
        <v>262</v>
      </c>
      <c r="D41" s="261"/>
      <c r="E41" s="4"/>
    </row>
    <row r="42" spans="1:5">
      <c r="A42" s="325" t="s">
        <v>261</v>
      </c>
      <c r="B42" s="262"/>
      <c r="C42" s="262"/>
      <c r="D42" s="261"/>
      <c r="E42" s="4"/>
    </row>
    <row r="43" spans="1:5">
      <c r="A43" s="323" t="s">
        <v>260</v>
      </c>
      <c r="D43" s="261"/>
      <c r="E43" s="4"/>
    </row>
    <row r="44" spans="1:5">
      <c r="A44" s="325" t="s">
        <v>259</v>
      </c>
      <c r="D44" s="261"/>
    </row>
    <row r="45" spans="1:5">
      <c r="A45" s="329"/>
    </row>
    <row r="46" spans="1:5">
      <c r="A46" s="323" t="s">
        <v>258</v>
      </c>
    </row>
    <row r="47" spans="1:5">
      <c r="A47" s="325" t="s">
        <v>257</v>
      </c>
    </row>
    <row r="48" spans="1:5">
      <c r="A48" s="325" t="s">
        <v>256</v>
      </c>
    </row>
    <row r="49" spans="1:1">
      <c r="A49" s="325" t="s">
        <v>255</v>
      </c>
    </row>
    <row r="50" spans="1:1">
      <c r="A50" s="325" t="s">
        <v>254</v>
      </c>
    </row>
    <row r="51" spans="1:1">
      <c r="A51" s="325" t="s">
        <v>253</v>
      </c>
    </row>
    <row r="52" spans="1:1">
      <c r="A52" s="325" t="s">
        <v>252</v>
      </c>
    </row>
    <row r="53" spans="1:1">
      <c r="A53" s="330"/>
    </row>
    <row r="54" spans="1:1">
      <c r="A54" s="323" t="s">
        <v>251</v>
      </c>
    </row>
    <row r="55" spans="1:1">
      <c r="A55" s="325" t="s">
        <v>250</v>
      </c>
    </row>
    <row r="56" spans="1:1">
      <c r="A56" s="325" t="s">
        <v>249</v>
      </c>
    </row>
    <row r="57" spans="1:1">
      <c r="A57" s="325" t="s">
        <v>248</v>
      </c>
    </row>
  </sheetData>
  <sheetProtection sheet="1" objects="1" scenarios="1"/>
  <mergeCells count="6">
    <mergeCell ref="A21:D21"/>
    <mergeCell ref="B4:D4"/>
    <mergeCell ref="B5:D5"/>
    <mergeCell ref="B6:D6"/>
    <mergeCell ref="B7:D7"/>
    <mergeCell ref="A19:D19"/>
  </mergeCells>
  <pageMargins left="0.59" right="0.59" top="0.64" bottom="0.8" header="0.51181102362204722" footer="0.51181102362204722"/>
  <pageSetup paperSize="9" scale="35" orientation="portrait" r:id="rId1"/>
  <headerFooter alignWithMargins="0"/>
  <cellWatches>
    <cellWatch r="B10"/>
  </cellWatche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3</vt:i4>
      </vt:variant>
    </vt:vector>
  </HeadingPairs>
  <TitlesOfParts>
    <vt:vector size="14" baseType="lpstr">
      <vt:lpstr>Deckblatt</vt:lpstr>
      <vt:lpstr>Ausfüllanleitung</vt:lpstr>
      <vt:lpstr>Strommengen nach § 60 _6113</vt:lpstr>
      <vt:lpstr>Strommengen nach §§ 63-69_103</vt:lpstr>
      <vt:lpstr>Strommengen nach § 61 1</vt:lpstr>
      <vt:lpstr>Umlagekategorien</vt:lpstr>
      <vt:lpstr>Berechnungstool zur BesAR</vt:lpstr>
      <vt:lpstr>Eigenbescheinigung EVU</vt:lpstr>
      <vt:lpstr>EEG-Umlage</vt:lpstr>
      <vt:lpstr>Eigenbescheinigung Eigenversorg</vt:lpstr>
      <vt:lpstr>Hilfstabelle</vt:lpstr>
      <vt:lpstr>Kategorien_BesAr</vt:lpstr>
      <vt:lpstr>Kategorien_EV</vt:lpstr>
      <vt:lpstr>Kategorien_Umlage</vt:lpstr>
    </vt:vector>
  </TitlesOfParts>
  <Company>VEW AG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VEW</dc:creator>
  <cp:lastModifiedBy>Koch, Andreas</cp:lastModifiedBy>
  <cp:lastPrinted>2017-02-24T13:21:34Z</cp:lastPrinted>
  <dcterms:created xsi:type="dcterms:W3CDTF">1999-12-16T17:24:55Z</dcterms:created>
  <dcterms:modified xsi:type="dcterms:W3CDTF">2017-10-20T11:37:34Z</dcterms:modified>
</cp:coreProperties>
</file>